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-2160" yWindow="-240" windowWidth="20730" windowHeight="11760"/>
  </bookViews>
  <sheets>
    <sheet name="RENDICONTAZIONE" sheetId="2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2"/>
  <c r="H16"/>
  <c r="H14"/>
  <c r="H17"/>
  <c r="H10"/>
  <c r="I11"/>
  <c r="I16"/>
  <c r="I14"/>
  <c r="I17"/>
  <c r="I10"/>
  <c r="G11"/>
  <c r="G14"/>
  <c r="G17"/>
  <c r="G10"/>
  <c r="G28"/>
  <c r="G24"/>
  <c r="G29"/>
  <c r="G35"/>
  <c r="G43"/>
  <c r="G44"/>
  <c r="G45"/>
  <c r="G46"/>
  <c r="G47"/>
  <c r="G48"/>
  <c r="G49"/>
  <c r="G50"/>
  <c r="G39"/>
  <c r="G52"/>
  <c r="G23"/>
  <c r="G61"/>
  <c r="G59"/>
  <c r="G63"/>
  <c r="G74"/>
  <c r="G80"/>
  <c r="G111"/>
  <c r="G101"/>
  <c r="G58"/>
  <c r="G130"/>
  <c r="G259"/>
  <c r="G286"/>
  <c r="G302"/>
  <c r="G331"/>
  <c r="G129"/>
  <c r="G364"/>
  <c r="G385"/>
  <c r="G382"/>
  <c r="G392"/>
  <c r="G363"/>
  <c r="G404"/>
  <c r="G407"/>
  <c r="G413"/>
  <c r="G440"/>
  <c r="G417"/>
  <c r="G431"/>
  <c r="G432"/>
  <c r="G433"/>
  <c r="G434"/>
  <c r="G435"/>
  <c r="G436"/>
  <c r="G437"/>
  <c r="G438"/>
  <c r="G439"/>
  <c r="G429"/>
  <c r="G422"/>
  <c r="G426"/>
  <c r="G403"/>
  <c r="G7"/>
  <c r="H354"/>
  <c r="H355"/>
  <c r="H356"/>
  <c r="H357"/>
  <c r="H358"/>
  <c r="H331"/>
  <c r="I354"/>
  <c r="I355"/>
  <c r="I356"/>
  <c r="I357"/>
  <c r="I358"/>
  <c r="I331"/>
  <c r="H325"/>
  <c r="H326"/>
  <c r="H327"/>
  <c r="H328"/>
  <c r="H329"/>
  <c r="H302"/>
  <c r="I325"/>
  <c r="I326"/>
  <c r="I327"/>
  <c r="I328"/>
  <c r="I329"/>
  <c r="I302"/>
  <c r="H26"/>
  <c r="H27"/>
  <c r="H28"/>
  <c r="H24"/>
  <c r="H31"/>
  <c r="H32"/>
  <c r="H33"/>
  <c r="H29"/>
  <c r="H37"/>
  <c r="H35"/>
  <c r="H41"/>
  <c r="H42"/>
  <c r="H43"/>
  <c r="H44"/>
  <c r="H45"/>
  <c r="H46"/>
  <c r="H47"/>
  <c r="H48"/>
  <c r="H49"/>
  <c r="H50"/>
  <c r="H39"/>
  <c r="H54"/>
  <c r="H55"/>
  <c r="H52"/>
  <c r="H23"/>
  <c r="I26"/>
  <c r="I27"/>
  <c r="I28"/>
  <c r="I24"/>
  <c r="I31"/>
  <c r="I32"/>
  <c r="I33"/>
  <c r="I29"/>
  <c r="I37"/>
  <c r="I35"/>
  <c r="I41"/>
  <c r="I42"/>
  <c r="I43"/>
  <c r="I44"/>
  <c r="I45"/>
  <c r="I46"/>
  <c r="I47"/>
  <c r="I48"/>
  <c r="I49"/>
  <c r="I50"/>
  <c r="I39"/>
  <c r="I54"/>
  <c r="I55"/>
  <c r="I52"/>
  <c r="I23"/>
  <c r="H66"/>
  <c r="H69"/>
  <c r="H70"/>
  <c r="H71"/>
  <c r="H72"/>
  <c r="H63"/>
  <c r="I66"/>
  <c r="I69"/>
  <c r="I70"/>
  <c r="I71"/>
  <c r="I72"/>
  <c r="I63"/>
  <c r="H59"/>
  <c r="H77"/>
  <c r="H78"/>
  <c r="H74"/>
  <c r="H82"/>
  <c r="H84"/>
  <c r="H85"/>
  <c r="H86"/>
  <c r="H87"/>
  <c r="H88"/>
  <c r="H89"/>
  <c r="H90"/>
  <c r="H91"/>
  <c r="H92"/>
  <c r="H93"/>
  <c r="H94"/>
  <c r="H95"/>
  <c r="H96"/>
  <c r="H97"/>
  <c r="H98"/>
  <c r="H80"/>
  <c r="H111"/>
  <c r="H101"/>
  <c r="H58"/>
  <c r="I59"/>
  <c r="I77"/>
  <c r="I78"/>
  <c r="I74"/>
  <c r="I82"/>
  <c r="I84"/>
  <c r="I85"/>
  <c r="I86"/>
  <c r="I87"/>
  <c r="I88"/>
  <c r="I89"/>
  <c r="I90"/>
  <c r="I91"/>
  <c r="I92"/>
  <c r="I93"/>
  <c r="I94"/>
  <c r="I95"/>
  <c r="I96"/>
  <c r="I97"/>
  <c r="I98"/>
  <c r="I80"/>
  <c r="I111"/>
  <c r="I101"/>
  <c r="I58"/>
  <c r="H392"/>
  <c r="I392"/>
  <c r="H404"/>
  <c r="H409"/>
  <c r="H410"/>
  <c r="H411"/>
  <c r="H412"/>
  <c r="H407"/>
  <c r="H413"/>
  <c r="H440"/>
  <c r="H417"/>
  <c r="H431"/>
  <c r="H432"/>
  <c r="H433"/>
  <c r="H434"/>
  <c r="H435"/>
  <c r="H436"/>
  <c r="H437"/>
  <c r="H438"/>
  <c r="H439"/>
  <c r="H429"/>
  <c r="H424"/>
  <c r="H425"/>
  <c r="H422"/>
  <c r="H428"/>
  <c r="H426"/>
  <c r="H403"/>
  <c r="I404"/>
  <c r="I409"/>
  <c r="I410"/>
  <c r="I411"/>
  <c r="I412"/>
  <c r="I407"/>
  <c r="I413"/>
  <c r="I440"/>
  <c r="I417"/>
  <c r="I431"/>
  <c r="I432"/>
  <c r="I433"/>
  <c r="I434"/>
  <c r="I435"/>
  <c r="I436"/>
  <c r="I437"/>
  <c r="I438"/>
  <c r="I439"/>
  <c r="I429"/>
  <c r="I424"/>
  <c r="I425"/>
  <c r="I422"/>
  <c r="I428"/>
  <c r="I426"/>
  <c r="I403"/>
  <c r="H259"/>
  <c r="I259"/>
  <c r="H288"/>
  <c r="H286"/>
  <c r="I288"/>
  <c r="I286"/>
  <c r="I382"/>
  <c r="H382"/>
  <c r="H366"/>
  <c r="H367"/>
  <c r="H369"/>
  <c r="H370"/>
  <c r="H372"/>
  <c r="H374"/>
  <c r="H375"/>
  <c r="H376"/>
  <c r="H364"/>
  <c r="I366"/>
  <c r="I367"/>
  <c r="I369"/>
  <c r="I370"/>
  <c r="I372"/>
  <c r="I374"/>
  <c r="I375"/>
  <c r="I376"/>
  <c r="I364"/>
  <c r="H363"/>
  <c r="I363"/>
  <c r="H130"/>
  <c r="I130"/>
  <c r="H129"/>
  <c r="I129"/>
  <c r="I7"/>
  <c r="H7"/>
</calcChain>
</file>

<file path=xl/sharedStrings.xml><?xml version="1.0" encoding="utf-8"?>
<sst xmlns="http://schemas.openxmlformats.org/spreadsheetml/2006/main" count="1628" uniqueCount="822">
  <si>
    <t>Vitto</t>
  </si>
  <si>
    <t>Beneficiario</t>
  </si>
  <si>
    <t>Estremi fattura o ricevuta di pagamento</t>
  </si>
  <si>
    <t>Motivazione della spesa sostenuta</t>
  </si>
  <si>
    <t>Alloggio</t>
  </si>
  <si>
    <t>Trasporti</t>
  </si>
  <si>
    <t>Diaria partecipanti</t>
  </si>
  <si>
    <t>Importo</t>
  </si>
  <si>
    <t>MASSIMO AGOSTINI</t>
  </si>
  <si>
    <t>Notula del 2/11/2015</t>
  </si>
  <si>
    <t>Moderazione evento</t>
  </si>
  <si>
    <t>BERCELO GESTION HOTEL</t>
  </si>
  <si>
    <t>Fattura n. 300014356 del 26/10/2015</t>
  </si>
  <si>
    <t>Soggiorno Albergo Relatori e Staff</t>
  </si>
  <si>
    <t>CAPRINO</t>
  </si>
  <si>
    <t>Fattura n. FATTPA 1_15 del 30/09/2015</t>
  </si>
  <si>
    <t>CARL WARNER</t>
  </si>
  <si>
    <t>fattura n. CW2153</t>
  </si>
  <si>
    <t xml:space="preserve">GIULIANO GIUBILEI </t>
  </si>
  <si>
    <t>Fattura n. FATTPA 1_15 DEL 9/10/2015</t>
  </si>
  <si>
    <t>Moderazione giornata conculsiva Congresso</t>
  </si>
  <si>
    <t xml:space="preserve">IMMOFIN SRL </t>
  </si>
  <si>
    <t>fattura n. 5PA del del 7/08/2015</t>
  </si>
  <si>
    <t xml:space="preserve">REALTIME SAS </t>
  </si>
  <si>
    <t>FATTPA 20_15</t>
  </si>
  <si>
    <t>FATTPA 22_15</t>
  </si>
  <si>
    <t>REGENT CONGRESSI SRL</t>
  </si>
  <si>
    <t>Fattura n. 7 del 28/09/2015</t>
  </si>
  <si>
    <t>servizio hostess</t>
  </si>
  <si>
    <t>SPESE GENERALI</t>
  </si>
  <si>
    <t>PULIZIE</t>
  </si>
  <si>
    <t>ROMEO GESTIONI SPA</t>
  </si>
  <si>
    <t>Fattura n. 7159e DEL 09/11/2015</t>
  </si>
  <si>
    <t xml:space="preserve">Pulizie </t>
  </si>
  <si>
    <t>S.E.T.I. DI ALESSI G. &amp; C. SAS</t>
  </si>
  <si>
    <t>Fattura n. 06/PA/2015 del 14/05/2015</t>
  </si>
  <si>
    <t>Fattura n. 07/PA/2015 27/05/2015</t>
  </si>
  <si>
    <t>Fattura n. 10/PA/2015 del 29/05/2015</t>
  </si>
  <si>
    <t>Fattura n. 12/PA/2015 del 29/05/2015</t>
  </si>
  <si>
    <t>Fattura n. 13/PA/2015 del 22/06/2015</t>
  </si>
  <si>
    <t>Fattura n. 15/PA/2015 del 20/07/2015</t>
  </si>
  <si>
    <t>Fattura n. 17/PA/2015 del 31/07/2015</t>
  </si>
  <si>
    <t>Fattura n. 19/PA/2015 del 17/09/2015</t>
  </si>
  <si>
    <t>cartelline con lembi stampate</t>
  </si>
  <si>
    <t>Pannello rollup - roll up - cartellette - bruchure  - buste - carta intestata - taccuini - stampe itinerari</t>
  </si>
  <si>
    <t>Roll up - cartelline - bruchure - stampe - stampa palinsesto</t>
  </si>
  <si>
    <t>Pannelli forex - bandiere - cartellette senza lembi - stampe</t>
  </si>
  <si>
    <t xml:space="preserve">Stampe - libro presenze e Brochures </t>
  </si>
  <si>
    <t>Brochure itinerari - libro presenze</t>
  </si>
  <si>
    <t xml:space="preserve">Segnalibri </t>
  </si>
  <si>
    <t>Servizi</t>
  </si>
  <si>
    <t>SELIG SAS DI CASAGRANDE SANTIN VALERIA &amp; C.</t>
  </si>
  <si>
    <t>Fattura 2/PA del 31/05/2015</t>
  </si>
  <si>
    <t>servizio traduzione interpetariato evento 6 agosto 2015</t>
  </si>
  <si>
    <t>Fattura 5/PA del 29/09/2015</t>
  </si>
  <si>
    <t>servizio traduzione interpetariato</t>
  </si>
  <si>
    <t>Fattura n. E1 del 15/05/2015</t>
  </si>
  <si>
    <t>SERVIZI ITALIA SNC</t>
  </si>
  <si>
    <t>Fattura n. E5 del 30/06/2015</t>
  </si>
  <si>
    <t>Fattura n. E7 del 31/07/2015</t>
  </si>
  <si>
    <t>Fattura n. E10 del 09/10/2015</t>
  </si>
  <si>
    <t>Fattura n. E8 del 31/08/2015</t>
  </si>
  <si>
    <t>Fattura n. E9 del17/09/2015</t>
  </si>
  <si>
    <t>Fattura n. E13 del 13/10/2015</t>
  </si>
  <si>
    <t>t-shirt-cappellino-shopper-penna-zainetto e spilla</t>
  </si>
  <si>
    <t>t-shirt-polo-cappellino-bandiera-gagliardetto-trasporto</t>
  </si>
  <si>
    <t>Locandina-manifesto-Roll-up-Porta badge-quadernino-Banner-telo in stoffa-cartellina-depliant-chiavetta-Book - cartellina portadocumenti</t>
  </si>
  <si>
    <t>Borsa-zainetto-Poncho</t>
  </si>
  <si>
    <t>Progettazione grafica e abbigliamento promozionale</t>
  </si>
  <si>
    <t>Maglia e Gilet</t>
  </si>
  <si>
    <t>SLOW FOOD</t>
  </si>
  <si>
    <t>Pranzo Congressisti</t>
  </si>
  <si>
    <t>linea internet</t>
  </si>
  <si>
    <t>TELECOM ITALIA</t>
  </si>
  <si>
    <t xml:space="preserve"> Fattura n. 6820150524000814  del 28/05/2015</t>
  </si>
  <si>
    <t xml:space="preserve">OFFERTA LTE </t>
  </si>
  <si>
    <t>7X02065090 del 15/06/2015</t>
  </si>
  <si>
    <t>7X03030483 del 14/08/2015</t>
  </si>
  <si>
    <t>linea telefonica</t>
  </si>
  <si>
    <t>7X04048878 del 14/10/2015</t>
  </si>
  <si>
    <t>TOTEM SRL</t>
  </si>
  <si>
    <t>Fattura n. 217 del 28/05/2015</t>
  </si>
  <si>
    <t>TRANSLATED SRL</t>
  </si>
  <si>
    <t>Fattura n. 21354-2015 del 22/07/2015</t>
  </si>
  <si>
    <t xml:space="preserve">servizi di traduzione </t>
  </si>
  <si>
    <t>Fattura n. 21502-2015 del 23/07/2015</t>
  </si>
  <si>
    <t>Fattura n. 24340-2015 del 24/08/2015</t>
  </si>
  <si>
    <t>Fattura n. 30765-2015 del 19/10/2015</t>
  </si>
  <si>
    <t>servizio di traduzione</t>
  </si>
  <si>
    <t>TRIENNALE DI MILANO SERVIZI SRL</t>
  </si>
  <si>
    <t>Fattura n. 10 del 17/09/2015</t>
  </si>
  <si>
    <t>affitto sala giornata inaugurale Congresso</t>
  </si>
  <si>
    <t>adnkronos spa</t>
  </si>
  <si>
    <t>Fattura n. E78 del 22/10/2015</t>
  </si>
  <si>
    <t>Supporto Giornalistico congresso</t>
  </si>
  <si>
    <t>ASSICURAZIONE</t>
  </si>
  <si>
    <t>AON</t>
  </si>
  <si>
    <t>Polizza Infortuni volontari esteri</t>
  </si>
  <si>
    <t>Polizza infortuni volontari italiani</t>
  </si>
  <si>
    <t>ATM SERV. DIVERSIFICATI</t>
  </si>
  <si>
    <t>Fattura n. 7081500012 del 30/09/2015</t>
  </si>
  <si>
    <t xml:space="preserve">Servizio Trasporti </t>
  </si>
  <si>
    <t>BARCELO</t>
  </si>
  <si>
    <t>Fattura n. 300011758 del 19/06/2015</t>
  </si>
  <si>
    <t>BERBERE SRL</t>
  </si>
  <si>
    <t>Fattura n. 2/1 del 14/05/2015</t>
  </si>
  <si>
    <t xml:space="preserve">catering inaugurazione </t>
  </si>
  <si>
    <t>Fattura n. 2/2 del 31/05/2015</t>
  </si>
  <si>
    <t>Convenzione mese di maggio</t>
  </si>
  <si>
    <t>Fattura n. 5/2 del 02/07/2015</t>
  </si>
  <si>
    <t>Convenzione mese di giugno</t>
  </si>
  <si>
    <t>Fattura n. 5/5 del 02/09/2015</t>
  </si>
  <si>
    <t>Convenzione 22luglio-31luglio + agosto</t>
  </si>
  <si>
    <t>Fattura n. 5/6 del 10/09/2015</t>
  </si>
  <si>
    <t>Convenzione 01/07 - 21/07</t>
  </si>
  <si>
    <t>Fattura n. 5/7 del 5/10/2015</t>
  </si>
  <si>
    <t>Convenzione settembre</t>
  </si>
  <si>
    <t>Fattura n. 5/8 del 2/11/2015</t>
  </si>
  <si>
    <t>Convenzione ottobre</t>
  </si>
  <si>
    <t>b-side COMUNICATION srl</t>
  </si>
  <si>
    <t>Fattura n. 118 del 21/07/2015</t>
  </si>
  <si>
    <t>Pubblicità</t>
  </si>
  <si>
    <t xml:space="preserve">C.E.A.M- CULTURA E ATTIVITA' MISSIONARIA SRL </t>
  </si>
  <si>
    <t>Fattura n. 8/1 del 22/09/2015</t>
  </si>
  <si>
    <t xml:space="preserve">Vitto </t>
  </si>
  <si>
    <t>CANNETI</t>
  </si>
  <si>
    <t xml:space="preserve">RIMBORSO SPESE </t>
  </si>
  <si>
    <t xml:space="preserve">Sbandieratori </t>
  </si>
  <si>
    <t>Fattura n. FATTPA 5_15 del 17/12/2015</t>
  </si>
  <si>
    <t>CHIARELLO</t>
  </si>
  <si>
    <t>Moderazione Evento</t>
  </si>
  <si>
    <t>notula</t>
  </si>
  <si>
    <t>COOP LOMBARDIA SOCIETA' COOPERATIVA</t>
  </si>
  <si>
    <t>pranzo</t>
  </si>
  <si>
    <t>Fattura n. 1310100678 del 24/09/2015</t>
  </si>
  <si>
    <t>EATALY DISTRIBUZIONE SRL</t>
  </si>
  <si>
    <t>Fattura n. 2015/7/417 DEL 27/05/2015</t>
  </si>
  <si>
    <t>Fattura n. 2015/30/417 DEL 10/07/2015</t>
  </si>
  <si>
    <t>Fattura n. 2015/43/417 DEL 12/09/2015</t>
  </si>
  <si>
    <t>ENERGIA ELETTRICA</t>
  </si>
  <si>
    <t>ENEL</t>
  </si>
  <si>
    <t>SERVIZI EXPO</t>
  </si>
  <si>
    <t>EXPO SERVIZI GENERALI</t>
  </si>
  <si>
    <t>fattura n. 1405 del 28/08/15</t>
  </si>
  <si>
    <t>fattura n. 3842 del 14/12/15</t>
  </si>
  <si>
    <t>fattura n. 2637 del 30/09/15</t>
  </si>
  <si>
    <t>EXPO 2015</t>
  </si>
  <si>
    <t>Fattura n. 1917 del 25/09/2015</t>
  </si>
  <si>
    <t>Expo Village</t>
  </si>
  <si>
    <t>Fattura n. 2592 del 30/06/2015</t>
  </si>
  <si>
    <t>FIERA MILANO CONGRESSI SPA</t>
  </si>
  <si>
    <t>Fattura n. 56 A el 19/10/2015</t>
  </si>
  <si>
    <t>affitto sala Congresso Mondiale</t>
  </si>
  <si>
    <t>GSA SRL GRUPPO SERVIZI ALBERGHIERI</t>
  </si>
  <si>
    <t>Fattura n. 0000017/PA del 06/05/2015</t>
  </si>
  <si>
    <t xml:space="preserve">soggiorno inagurazione </t>
  </si>
  <si>
    <t>Fattura n. 0000050/PA del 13/06/2015</t>
  </si>
  <si>
    <t>Fattura n. 00000117/PA del 15/12/2015</t>
  </si>
  <si>
    <t>soggiorno Coretti Cosimo in 30/10 out 1/11</t>
  </si>
  <si>
    <t>Fattura n. 0000090/PA del 25/10/2015</t>
  </si>
  <si>
    <t>fattura n. 11PA del del 30/11/2015</t>
  </si>
  <si>
    <t>fattura n. 17PA del del 30/11/2015</t>
  </si>
  <si>
    <t>servizio di stampa per Congresso</t>
  </si>
  <si>
    <t>fattura n. 18PA del del 30/11/2015</t>
  </si>
  <si>
    <t>servizio di navetta</t>
  </si>
  <si>
    <t>fattura n. 19PA del del 30/11/2015</t>
  </si>
  <si>
    <t>affitto sala</t>
  </si>
  <si>
    <t>fattura n.22PA del del 11/12/2015</t>
  </si>
  <si>
    <t>fattura n. 21PA del del 11/12/2015</t>
  </si>
  <si>
    <t>FRANCESCO MARCONI</t>
  </si>
  <si>
    <t>Fattura n. 122015 del 29/10/2015</t>
  </si>
  <si>
    <t>Sito web Congresso e WAA</t>
  </si>
  <si>
    <t>MAURILLI</t>
  </si>
  <si>
    <t>Notula</t>
  </si>
  <si>
    <t>Servizio fotografico</t>
  </si>
  <si>
    <t>OBIETTIVO LAVORO SPA</t>
  </si>
  <si>
    <t>Fattura n. 22774 del 24/07/2015</t>
  </si>
  <si>
    <t>Nota di debito n. 2099 del 28/10/2015</t>
  </si>
  <si>
    <t>Fattura n. 22773 del 24/07/2015</t>
  </si>
  <si>
    <t>Fattura n. 22772 del 24/07/2015</t>
  </si>
  <si>
    <t>Fattura n. 22771 del 24/07/2015</t>
  </si>
  <si>
    <t>Fattura n. 23222 del 31/07/2015</t>
  </si>
  <si>
    <t>Fattura n. 34319 del 31/10/2015</t>
  </si>
  <si>
    <t>Fattura n. 36453 del 31/10/2015</t>
  </si>
  <si>
    <t>Fattura n. 34318 del 31/10/2015</t>
  </si>
  <si>
    <t xml:space="preserve">Giugno 2015 - Alessio e Fiamin </t>
  </si>
  <si>
    <t>Maggio 2015 - Fiamin</t>
  </si>
  <si>
    <t>Maggio 2015 - Testa</t>
  </si>
  <si>
    <t>Giugno 2015 - Testa</t>
  </si>
  <si>
    <t>Leglio 2015 - Testa e Alessio</t>
  </si>
  <si>
    <t>Settembre 2015 - Alessio - Genovese - Nella - Testa</t>
  </si>
  <si>
    <t>Agosto 2015 - Alessio - Genovese - Testa</t>
  </si>
  <si>
    <t>Ottobre 2015 - Creanza - Genovese - Testa</t>
  </si>
  <si>
    <t>PRIMAMEDIA SAS DI CRISTIANO PELLEGRINI &amp; C.</t>
  </si>
  <si>
    <t>Fattura n. 48/PA del 13/10/2015</t>
  </si>
  <si>
    <t>Fattura n. 34/PA del 21/09/2015</t>
  </si>
  <si>
    <t>Fattura n. 41/PA del 12/10/2015</t>
  </si>
  <si>
    <t>Fattura n. 47/PA del 13/10/2015</t>
  </si>
  <si>
    <t>Fattura n. 49/PA del 13/10/2015</t>
  </si>
  <si>
    <t>Fattura n. 53/PA del 10/10/2015</t>
  </si>
  <si>
    <t>REALTIME SAS</t>
  </si>
  <si>
    <t>Fattura n. FATTPA 5_15 del 30/05/2015</t>
  </si>
  <si>
    <t>Fattura n. FATTPA 7_15 del 24/06/2015</t>
  </si>
  <si>
    <t>Fattura n. FATTPA 9_15 del 03/07/2015</t>
  </si>
  <si>
    <t>Fattura n. FATTPA 10_15 del 10/07/2015</t>
  </si>
  <si>
    <t>Fattura n. FATTPA 12_15 del 03/08/2015</t>
  </si>
  <si>
    <t>Fattura n. FATTPA 14_15 del 13/08/2015</t>
  </si>
  <si>
    <t>Fattura n. FATTPA 15_15 del 14/08/2015</t>
  </si>
  <si>
    <t>Fattura n. FATTPA 17_15 del 28/08/2015</t>
  </si>
  <si>
    <t>Fattura n. FATTPA 19_15 del 08/09/2015</t>
  </si>
  <si>
    <t>Fattura n. FATTPA 23_15 del 29/09/2015</t>
  </si>
  <si>
    <t>Fattura n. FATTPA 24_15 del 09/10/2015</t>
  </si>
  <si>
    <t>Fattura n. FATTPA 25_15 del 25/10/2015</t>
  </si>
  <si>
    <t>Fattura n. FATTPA 27_15 del 13/11/2015</t>
  </si>
  <si>
    <t>RIMBORSI SPESA</t>
  </si>
  <si>
    <t>CARMELA PECORA</t>
  </si>
  <si>
    <t>Fattura n. 10/E/2015 del 31/10/2015</t>
  </si>
  <si>
    <t>Fattura n. 11/E/2015 del 31/10/2015</t>
  </si>
  <si>
    <t>Fattura n. 12/E/2015 del 31/10/2015</t>
  </si>
  <si>
    <t>AZIONE C - inaugurazione Expo - Conf. Calabria 28/09 Convegno regione Lombardia 30 sett</t>
  </si>
  <si>
    <t>Fattura n. 13/E/2015 del 31/10/2016</t>
  </si>
  <si>
    <t>Fattura n. 14/E/2015 del 31/10/2016</t>
  </si>
  <si>
    <t>Fattura n. 15/E/2015 del 31/10/2015</t>
  </si>
  <si>
    <t>Fattura n. 9/E/2015 del 31/10/2015</t>
  </si>
  <si>
    <t>CORRADO FENU</t>
  </si>
  <si>
    <t>Fattura n. FATTPA 3_15 del 31/10/2015</t>
  </si>
  <si>
    <t>Fattura n. FATTPA 4_15 del 31/10/2015</t>
  </si>
  <si>
    <t>Fattura n. FATTPA 5_15 del 31/10/2015</t>
  </si>
  <si>
    <t>Fattura n. FATTPA 6_15 del 31/10/2015</t>
  </si>
  <si>
    <t>Fattura n. FATTPA 7_15 del 31/10/2015</t>
  </si>
  <si>
    <t>Fattura n. FATTPA 8_15 del 31/10/2015</t>
  </si>
  <si>
    <t>Fattura n. FATTPA 9_15 del 31/10/2015</t>
  </si>
  <si>
    <t>COSIMO DAMIANO CORETTI</t>
  </si>
  <si>
    <t>Fattura n. 03E/15 deò 31/10/15</t>
  </si>
  <si>
    <t>Fattura n. 04E/15 deò 31/10/15</t>
  </si>
  <si>
    <t>Fattura n. 05E/15 deò 31/10/15</t>
  </si>
  <si>
    <t>Fattura n. 06E/15 deò 31/10/15</t>
  </si>
  <si>
    <t>GIANCARLO QUAGLIA</t>
  </si>
  <si>
    <t>Fattura n. 10_15 deL 31/10/15</t>
  </si>
  <si>
    <t>Fattura n. 9_15 deL 31/10/15</t>
  </si>
  <si>
    <t>Fattura n. 11_15 deL 31/10/15</t>
  </si>
  <si>
    <t>GIANNI GUIZZARDI</t>
  </si>
  <si>
    <t>Fattura n. 58/PA del 31/10/2015</t>
  </si>
  <si>
    <t>Fattura n. 56/PA del 31/10/2015</t>
  </si>
  <si>
    <t>Fattura n. 57/PA del 31/10/2015</t>
  </si>
  <si>
    <t>Fattura n. 59/PA del 31/10/2015</t>
  </si>
  <si>
    <t>GIUSEPPINA BISOGNO</t>
  </si>
  <si>
    <t>Fattura n. 04-2015 del 29/10/2015</t>
  </si>
  <si>
    <t>Fattura n. 01-2015 del 29/10/2015</t>
  </si>
  <si>
    <t>Fattura n. 03-2015 del 29/10/2015</t>
  </si>
  <si>
    <t>GRAZIANO MARTELLO</t>
  </si>
  <si>
    <t>Fattura n. 9PA del 31/10/2015</t>
  </si>
  <si>
    <t>Fattura n. 13PA del 31/10/2015</t>
  </si>
  <si>
    <t>Fattura n. 15PA del 31/10/2015</t>
  </si>
  <si>
    <t>Fattura n. 11PA del 31/10/2015</t>
  </si>
  <si>
    <t>Fattura n. 7PA del 31/10/2015</t>
  </si>
  <si>
    <t>MARCELLA CIPRIANI</t>
  </si>
  <si>
    <t>Fattura n. 9BIS/F del 29/10/2015</t>
  </si>
  <si>
    <t>Fattura n. 10BIS/F del 29/10/2015</t>
  </si>
  <si>
    <t>Fattura n. 11BIS/F del 29/10/2015</t>
  </si>
  <si>
    <t>Fattura n. 12BIS/F del 29/10/2015</t>
  </si>
  <si>
    <t>Fattura n. 8BIS/F del 29/10/2015</t>
  </si>
  <si>
    <t>MATTIA BUSTI</t>
  </si>
  <si>
    <t>Fattura n. 15 del 31/10/2015</t>
  </si>
  <si>
    <t>Fattura n. 14 del 31/10/2015</t>
  </si>
  <si>
    <t>Fattura n. 19 del 31/10/2015</t>
  </si>
  <si>
    <t>Fattura n. 16 del 31/10/2015</t>
  </si>
  <si>
    <t>Fattura n. 17 del 31/10/2015</t>
  </si>
  <si>
    <t>RICCARDO PISANTI</t>
  </si>
  <si>
    <t>Fattura n. 17/PA/2015 DEL 03/12/2015</t>
  </si>
  <si>
    <t>Fattura n. 18/PA/2015 DEL 03/12/2015</t>
  </si>
  <si>
    <t>Fattura n. 22/PA del 12/12/2015</t>
  </si>
  <si>
    <t>ROSANNA ZARI</t>
  </si>
  <si>
    <t>Fattura n. 48 del 30/10/2015</t>
  </si>
  <si>
    <t>Fattura n. 49 del 30/10/2015</t>
  </si>
  <si>
    <t>Fattura n. 50 del 30/10/2015</t>
  </si>
  <si>
    <t>Fattura n. 51 del 30/10/2015</t>
  </si>
  <si>
    <t>Fattura n. 54 del 30/10/2015</t>
  </si>
  <si>
    <t>CLAUDIO MOLLO</t>
  </si>
  <si>
    <t>SABRINA DIAMANTI</t>
  </si>
  <si>
    <t>Fattura n. 10FE_15 del 31/10/2015</t>
  </si>
  <si>
    <t>Fattura n. 11FE_15 del 31/10/2015</t>
  </si>
  <si>
    <t>Fattura n. 12FE_15 del 31/10/2015</t>
  </si>
  <si>
    <t>Fattura n. 13FE_15 del 31/10/2015</t>
  </si>
  <si>
    <t>Fattura n. 14FE_15 del 31/10/2015</t>
  </si>
  <si>
    <t>Fattura n. 15FE_15 del 31/10/2015</t>
  </si>
  <si>
    <t>STUDIO ASSOCIATO GESTA</t>
  </si>
  <si>
    <t>Fattura n. 4PA del 29/10/2015</t>
  </si>
  <si>
    <t>Fattura n. 2PA del 29/10/2015</t>
  </si>
  <si>
    <t>Fattura n. 3PA del 29/10/2015</t>
  </si>
  <si>
    <t>Fattura n. 5PA del 29/10/2015</t>
  </si>
  <si>
    <t>PAGAMENTO CON CARTA DEL 27/05/2015 - RICARICA CARTA PREPAGATA EATALY</t>
  </si>
  <si>
    <t>Ricarica carta prepgata eataly</t>
  </si>
  <si>
    <t>Pagamento con Carta del 27/05/2015</t>
  </si>
  <si>
    <t>Pranzo evento del 27 maggio 2015 - Vicariato</t>
  </si>
  <si>
    <t>Padiglione CILE</t>
  </si>
  <si>
    <t xml:space="preserve">Pagamento con carta del 28/05/2015 </t>
  </si>
  <si>
    <t>Cena seminario 28 maggio</t>
  </si>
  <si>
    <t>BARCELO GESTION HOTEL</t>
  </si>
  <si>
    <t>Pagamento con carta del 29/05/2015</t>
  </si>
  <si>
    <t>Soggiorni vari</t>
  </si>
  <si>
    <t xml:space="preserve">Pagamento con carta dell'11/06/2015 </t>
  </si>
  <si>
    <t>Sisti-Pecora-Zari-Busti Antignati-Mallamo-Benocci+5vol CENA</t>
  </si>
  <si>
    <t xml:space="preserve">Pagamento con carta del 12/06/2015 </t>
  </si>
  <si>
    <t>Pranzo 3 volontari</t>
  </si>
  <si>
    <t>Pranzo dott.ssa Zari</t>
  </si>
  <si>
    <t xml:space="preserve">MONTEVIDEO </t>
  </si>
  <si>
    <t>Pecora + 4 volontari Cena</t>
  </si>
  <si>
    <t>CAPITAL GATE GOURMET LLP</t>
  </si>
  <si>
    <t>Pagamento con carta del 13/06/2015</t>
  </si>
  <si>
    <t xml:space="preserve">Cena 4 volontari </t>
  </si>
  <si>
    <t>Cena Giuliani + 4 volontari</t>
  </si>
  <si>
    <t xml:space="preserve">ANGOLA - RHO </t>
  </si>
  <si>
    <t>Pagamento con carta del 14/06/2015</t>
  </si>
  <si>
    <t>Pagamento con carta del 14/06/2016</t>
  </si>
  <si>
    <t>Giuliani + 2 cena</t>
  </si>
  <si>
    <t>BIBIGO</t>
  </si>
  <si>
    <t>Pagamento con carta del 16/06/2016</t>
  </si>
  <si>
    <t>Volontari Cena + Giuliani</t>
  </si>
  <si>
    <t>Pagamento con carta del 18/06/2016</t>
  </si>
  <si>
    <t>Pranzo Evento</t>
  </si>
  <si>
    <t xml:space="preserve">VILLA UPHAGENA </t>
  </si>
  <si>
    <t>Cipriani - D'Antonio + 3 vol</t>
  </si>
  <si>
    <t>Pagamento con carta del 20/06/2016</t>
  </si>
  <si>
    <t>Pagamento con carta del 21/06/2016</t>
  </si>
  <si>
    <t>cena Cipriani e d'antonip</t>
  </si>
  <si>
    <t>ANGERER - Padiglione Germania</t>
  </si>
  <si>
    <t>Pagamento con carta del 23/060/2015</t>
  </si>
  <si>
    <t xml:space="preserve">cena Guizzardi </t>
  </si>
  <si>
    <t>Pagamento con carta del 26/06/2015</t>
  </si>
  <si>
    <t>Pagamento con carta del 27/06/2015</t>
  </si>
  <si>
    <t>cena Guizzardi-Pecora + 1 volontaria</t>
  </si>
  <si>
    <t>pagamento con carta del 28/06/2015</t>
  </si>
  <si>
    <t>CAPITAL GATE GOURMET</t>
  </si>
  <si>
    <t>Pagamento con carta del 03/07/2015</t>
  </si>
  <si>
    <t>Cena Martello + Busti +Cipriani +Greco + 4 vol</t>
  </si>
  <si>
    <t>Pagamento con carta del 01/07/2015</t>
  </si>
  <si>
    <t>Rinfresco delegazione spagnola</t>
  </si>
  <si>
    <t>Pagamento con carta del 07/07/2015</t>
  </si>
  <si>
    <t>Cena Quagalia + 4 volontari</t>
  </si>
  <si>
    <t>Padiglione Qatar - Pero</t>
  </si>
  <si>
    <t>Pagamento con carta del 09/07/2015</t>
  </si>
  <si>
    <t>Cena Fenu + 4 volontari</t>
  </si>
  <si>
    <t>Pagamento con carta del 10/07/2015</t>
  </si>
  <si>
    <t>Cena Fenu - Zari - Pietretti + 4 volontari</t>
  </si>
  <si>
    <t>AL'SABLAH JUICE BAR</t>
  </si>
  <si>
    <t>Pagamento con carta del 11/07/2015</t>
  </si>
  <si>
    <t>Cena d'Antonio + 4 volontari</t>
  </si>
  <si>
    <t xml:space="preserve">supermercato shopsi </t>
  </si>
  <si>
    <t>Spesa volontari alloggi</t>
  </si>
  <si>
    <t>Gastronomia Palau Milan</t>
  </si>
  <si>
    <t xml:space="preserve">Pagamento con carta del 12/07/2015 </t>
  </si>
  <si>
    <t>Cena d'Antonio -Fenu + 4 volontari</t>
  </si>
  <si>
    <t xml:space="preserve">BIOMEDITERRANEO </t>
  </si>
  <si>
    <t>LMC - EVENTS</t>
  </si>
  <si>
    <t xml:space="preserve">Pagamento con carta del 13/07/2015 </t>
  </si>
  <si>
    <t>Cena d'Antonio + 5 volontari</t>
  </si>
  <si>
    <t>GHOEREISHI FOOD INDUSTRIE</t>
  </si>
  <si>
    <t>BESAME MUCHO EXPO ABSIDE</t>
  </si>
  <si>
    <t xml:space="preserve">Pagamento con carta del 17/07/2015 </t>
  </si>
  <si>
    <t>Pcora - d'Antonio + 5 volontari</t>
  </si>
  <si>
    <t>Pagamento con carta del 18/07/2015</t>
  </si>
  <si>
    <t>Pagamento con carta del 19/07/2015</t>
  </si>
  <si>
    <t>Cena Pecora - Cipriani + 5 volontari</t>
  </si>
  <si>
    <t>Cena Pecora - 4volontari</t>
  </si>
  <si>
    <t>Pagamento con carta del 20/07/2015</t>
  </si>
  <si>
    <t>Pagamento con carta del 22/7/2015</t>
  </si>
  <si>
    <t>Cena Quaglia + 5 volontari</t>
  </si>
  <si>
    <t>Pagamento con carta del 24/7/2015</t>
  </si>
  <si>
    <t>Cena Quaglia + Sisti</t>
  </si>
  <si>
    <t>Pagamento con carta del 25/7/2015</t>
  </si>
  <si>
    <t>Cena Quaglia + 4 volontari</t>
  </si>
  <si>
    <t>SUPERMERCATO DEL FUTURO</t>
  </si>
  <si>
    <t>Pagamento con carta del 26/7/2015</t>
  </si>
  <si>
    <t>EVENTO DEL 26/7</t>
  </si>
  <si>
    <t>Cena Bisogno + volontari</t>
  </si>
  <si>
    <t>Cena Bisogno - Coretti - Volontari</t>
  </si>
  <si>
    <t>Pagamento con carta del 28/7/2015</t>
  </si>
  <si>
    <t>Pagamento con carta del 29/7/2015</t>
  </si>
  <si>
    <t>Cena Bisogno + 3 volontari</t>
  </si>
  <si>
    <t>TRACCE h1</t>
  </si>
  <si>
    <t>Pranzo Bisogno - Diamanti + 3 volontari</t>
  </si>
  <si>
    <t>Pranzo Coretti + 2 volontari</t>
  </si>
  <si>
    <t>Cena Bisogno + 4 volontari</t>
  </si>
  <si>
    <t>GOODFOOD KITCHEN - MILANO</t>
  </si>
  <si>
    <t>Pagamento con carta del 30/7/2015</t>
  </si>
  <si>
    <t>Pagamento con carta del 02/08/2015</t>
  </si>
  <si>
    <t>Cena Pecora + 5 volontari</t>
  </si>
  <si>
    <t>Pagamento con carta del 03/08/2015</t>
  </si>
  <si>
    <t>Pagamento con carta del 06/08/2015</t>
  </si>
  <si>
    <t>Pagamento con carta del 08/08/2015</t>
  </si>
  <si>
    <t>Pagamento con carta de 10/08/2015</t>
  </si>
  <si>
    <t>Pagamento con carta de 13/08/2015</t>
  </si>
  <si>
    <t>Pagamento con carta de 15/08/2015</t>
  </si>
  <si>
    <t xml:space="preserve">DEB PROPERTIES SRL - MILANO </t>
  </si>
  <si>
    <t>Pagamento con carta de 16/08/2015</t>
  </si>
  <si>
    <t>Cena 13/08 Pisanti - Diamanti +5 volontari</t>
  </si>
  <si>
    <t>Cena 16/08 Busti - Cipriani + 5 volontari</t>
  </si>
  <si>
    <t>Pagamento con carta de 17/08/2015</t>
  </si>
  <si>
    <t>Cena 17/08 Busti - Cipriani + 4 volontari</t>
  </si>
  <si>
    <t>Pagamento con carta de 18/08/2015</t>
  </si>
  <si>
    <t>Cena 18/8 Coretti - Cirpiani</t>
  </si>
  <si>
    <t>Pranzo 20/08 Coretti + 3 volontari</t>
  </si>
  <si>
    <t>Pagamento con carta del 20/08/2015</t>
  </si>
  <si>
    <t>Padiglione Turchia EXPO</t>
  </si>
  <si>
    <t>Cena 20/08 Coretti - Zari - Diamanti</t>
  </si>
  <si>
    <t>Pagamento con carta del 21/08/2015</t>
  </si>
  <si>
    <t>Cena 21/08 Studio Bigot - Bigot</t>
  </si>
  <si>
    <t>Pagamento con carta del 22/08/2015</t>
  </si>
  <si>
    <t>Pranzo Coretti +2 volontari</t>
  </si>
  <si>
    <t>Pagamento con carta del 26/08/2015</t>
  </si>
  <si>
    <t>Cena 26/08 Fenu + Benocci + Giornalista</t>
  </si>
  <si>
    <t>Pagamento con carta del 28/08/2015</t>
  </si>
  <si>
    <t>Cena 28/08 Fenu +6 volontari</t>
  </si>
  <si>
    <t>SEVEN STARS GALLERIA</t>
  </si>
  <si>
    <t>Pagamento con carta del 31/08/2015</t>
  </si>
  <si>
    <t>Cnea 31/08 Diamanti - Busti - Antignati</t>
  </si>
  <si>
    <t>Cena 05/09 Cipriani + 6 volontari</t>
  </si>
  <si>
    <t>Cena 06/09 Sisti-Diamanti-Busti+ 5 volontari</t>
  </si>
  <si>
    <t>Cena 13 settembre 11 volontari</t>
  </si>
  <si>
    <t>Cena 12/09/2015 50 volontari - Bisogno - Cipriani - Pecora - Fenu - Guizzardi</t>
  </si>
  <si>
    <t>LA RISACCA</t>
  </si>
  <si>
    <t>Pagamento con carta del 12/09/2015</t>
  </si>
  <si>
    <t>Pagamento con carta del 05/09/2015</t>
  </si>
  <si>
    <t>Pagamento con carta del 06/09/2015</t>
  </si>
  <si>
    <t>Pagamento con carta del 13/09/2016</t>
  </si>
  <si>
    <t>Pagamento con carta del 14/09/2016</t>
  </si>
  <si>
    <t>Cena 14 settembre Sisti - D'Antonio - Lorenzo Poi - Guizzardi</t>
  </si>
  <si>
    <t>Pagamento con carta del 15/09/2016</t>
  </si>
  <si>
    <t>Cena D'Antonio + 13 volontari</t>
  </si>
  <si>
    <t>Cena 17 volontari</t>
  </si>
  <si>
    <t>Cena 6  Volontari</t>
  </si>
  <si>
    <t>Padiglione Svizzera</t>
  </si>
  <si>
    <t>Pagamento con carta del 16/09/2015</t>
  </si>
  <si>
    <t xml:space="preserve">Pranzo Congressisti </t>
  </si>
  <si>
    <t>Cena 5 volontari</t>
  </si>
  <si>
    <t>Cena 11 volontari</t>
  </si>
  <si>
    <t>Cena 10 volontari</t>
  </si>
  <si>
    <t>Pagamento con carta del 17/09/2015</t>
  </si>
  <si>
    <t>Pranzo 3 tavoli Coordinatori</t>
  </si>
  <si>
    <t>Pranzo 18/09</t>
  </si>
  <si>
    <t>Pagamento con carta 19/09/015</t>
  </si>
  <si>
    <t>Pranzo volontari + Pecora</t>
  </si>
  <si>
    <t>Pagamento con carta del 19/09/2015</t>
  </si>
  <si>
    <t>Cena Pecora</t>
  </si>
  <si>
    <t>Pagamento con carta del 29/09/2015</t>
  </si>
  <si>
    <t>Pranzo Busti Zari Diamanti Antignati</t>
  </si>
  <si>
    <t>acqua</t>
  </si>
  <si>
    <t>Pagamento con carta del 01/10/2015</t>
  </si>
  <si>
    <t>Pagamento con carta del 05/10/2015</t>
  </si>
  <si>
    <t>Cena 05/10 Martello</t>
  </si>
  <si>
    <t>Pagamento con carta del 06/10/2015</t>
  </si>
  <si>
    <t>D'Antonio + 5Volontari</t>
  </si>
  <si>
    <t>BIBIGO - padiglione Corea</t>
  </si>
  <si>
    <t>Pagamento con carta del 07/10/2015</t>
  </si>
  <si>
    <t>D'Antonio + 4 volontari</t>
  </si>
  <si>
    <t>Pagamento con carta del 17/10/2015</t>
  </si>
  <si>
    <t>Pagamento con carta del 18/10/2015</t>
  </si>
  <si>
    <t>ESSELUNGA</t>
  </si>
  <si>
    <t>Pagamento con carta del 19/10/2015</t>
  </si>
  <si>
    <t>Spesa evento Fabiani</t>
  </si>
  <si>
    <t>Pagamento con carta del 30/10/2015</t>
  </si>
  <si>
    <t>Cena Quaglia-Guizzardi-Fenu-Busti-Diamanti-Zari-Pecora + 3 volontari</t>
  </si>
  <si>
    <t>Evento chiusura</t>
  </si>
  <si>
    <t>Pagamento con carta del 31/10/2015</t>
  </si>
  <si>
    <t>CONSORZIO FRANCIACORTA</t>
  </si>
  <si>
    <t>AFFITTI PASSIVI E NOLEGGI</t>
  </si>
  <si>
    <t>SPESE ALBERGHIERE E CATERING</t>
  </si>
  <si>
    <t>LOGISTICA</t>
  </si>
  <si>
    <t>MATERIALE CONGRESSUALE ED ALLESTIMENTI</t>
  </si>
  <si>
    <t>COMUNICAZIONE EVENTO</t>
  </si>
  <si>
    <t>SQUARE</t>
  </si>
  <si>
    <t>NOLEGGIO LOCALI</t>
  </si>
  <si>
    <t>47011155 del 20/08/2014</t>
  </si>
  <si>
    <t>47011156 del 20/08/2014</t>
  </si>
  <si>
    <t>47011239 del 02/09/2014</t>
  </si>
  <si>
    <t xml:space="preserve">HOTEL CARREFOUR </t>
  </si>
  <si>
    <t xml:space="preserve">LE SENS PERDU SPRL </t>
  </si>
  <si>
    <t>SPESE ALLOGGI BRUXELLES GLOBALI</t>
  </si>
  <si>
    <t>CATERING LUNCH E COCKTAIL</t>
  </si>
  <si>
    <t xml:space="preserve">DODD'S </t>
  </si>
  <si>
    <t>pubblicita</t>
  </si>
  <si>
    <t>materiale congressuale</t>
  </si>
  <si>
    <t>AV-ICT V3</t>
  </si>
  <si>
    <t xml:space="preserve">TRANSLATED </t>
  </si>
  <si>
    <t>Fattura n. 11749901 del 16/10/2014</t>
  </si>
  <si>
    <t xml:space="preserve">Traduzione Focus </t>
  </si>
  <si>
    <t>Fattura n. 11833651 del 7/11/2014</t>
  </si>
  <si>
    <t>Fattura n. 11577728 del 28/08/2014</t>
  </si>
  <si>
    <t>Traduzione</t>
  </si>
  <si>
    <t>Fattura n. 11622876 del 11/09/2014</t>
  </si>
  <si>
    <t xml:space="preserve">Traduzione </t>
  </si>
  <si>
    <t>Fattura n. 11634891 del 15/09/2014</t>
  </si>
  <si>
    <t>traduzione</t>
  </si>
  <si>
    <t>Fattura n. 11649692 del 18/09/2014</t>
  </si>
  <si>
    <t>Fattura n. 11664104 del 23/09/2014</t>
  </si>
  <si>
    <t>Fattura n. 11713060 del 7/10/2014</t>
  </si>
  <si>
    <t xml:space="preserve">traduzione </t>
  </si>
  <si>
    <t>Fattura 101114-73 del 12/11/2014</t>
  </si>
  <si>
    <t>PU32485 del 22/10/2014</t>
  </si>
  <si>
    <t>fattura n. 69598 del 21/10/2014</t>
  </si>
  <si>
    <t>fattura n. 69597 del 21/10/2014</t>
  </si>
  <si>
    <t>Fattura n. 125/2014</t>
  </si>
  <si>
    <t>REALTIME</t>
  </si>
  <si>
    <t>Fattura n. 114 del 12/09/2014</t>
  </si>
  <si>
    <t>Biglietti aerei Conferenza</t>
  </si>
  <si>
    <t>Fattura n. 152 del 10/11/2014</t>
  </si>
  <si>
    <t>Biglietti aerei Conferenza (quota parte)</t>
  </si>
  <si>
    <t>Fattiura n. 47011694 del 10/11/2014</t>
  </si>
  <si>
    <t>Grafica Ripoli</t>
  </si>
  <si>
    <t>PERSONALE INTERNO</t>
  </si>
  <si>
    <t>MARTA TRAINA</t>
  </si>
  <si>
    <t>BARBARA BRUNI</t>
  </si>
  <si>
    <t>80% dell'impegno lavorativo</t>
  </si>
  <si>
    <t>20% dell'impegno lavorativo</t>
  </si>
  <si>
    <t>Cedolini gennaio-ottobre</t>
  </si>
  <si>
    <t>Brochure</t>
  </si>
  <si>
    <t>Borsa/shopper - cappellino-tshirt-chiavetta-tassa-trasporto - gilet</t>
  </si>
  <si>
    <t xml:space="preserve">REALTIME </t>
  </si>
  <si>
    <t>Fattura FATTPA 1_15 del 30/04/2015</t>
  </si>
  <si>
    <t>Servizio di comunicazione per le attività svolte nell'ambito del progetto WAAforEXPO realtivamente al palinsesto degli eventi e al VI Congresso Mondiale degli Agronomi</t>
  </si>
  <si>
    <t>servi generali area EXPO</t>
  </si>
  <si>
    <t>Fattura n. 1500001207 del 28/02/2015</t>
  </si>
  <si>
    <t>Prestazioni come da contratto per servizi EXPO Padiglione</t>
  </si>
  <si>
    <t>PERSONALE INTERINALE</t>
  </si>
  <si>
    <t>PERSONALE CENTRO STUDI</t>
  </si>
  <si>
    <t>ELEONORA PIETRETTI</t>
  </si>
  <si>
    <t>Acquisto 100 copuon Eataly da 25 €</t>
  </si>
  <si>
    <t>Acquisto 320 coupon Eataly da 25 €</t>
  </si>
  <si>
    <t>THE HUB HOTEL MILANO</t>
  </si>
  <si>
    <t>pagamento con carta del 26/08/2015</t>
  </si>
  <si>
    <t>pernotti</t>
  </si>
  <si>
    <t>pagamento con carta del 28/08/2015</t>
  </si>
  <si>
    <t xml:space="preserve">pernotti </t>
  </si>
  <si>
    <t>pagamento con carta BDS del 08/09/2015</t>
  </si>
  <si>
    <t>Pagamento con carta BDS del 16/10/2015</t>
  </si>
  <si>
    <t>TRENITALIA</t>
  </si>
  <si>
    <t xml:space="preserve">trasporti </t>
  </si>
  <si>
    <t>pagamento con carta BDS del 10/09/2015</t>
  </si>
  <si>
    <t>pagamento con carta BDS del 09/09/2015</t>
  </si>
  <si>
    <t>Nota di debito - su fattura 22774</t>
  </si>
  <si>
    <t xml:space="preserve">Congresso Mondiale - organizzazione e interventi </t>
  </si>
  <si>
    <t>Trasporti per Congresso Mondiale - Relatori</t>
  </si>
  <si>
    <t>Trasporti evento conferenza stampa progetto del 26 aprile 2015</t>
  </si>
  <si>
    <t xml:space="preserve">Rendiconto delle spese sostenute per lo svolgimento del Progetto  LA FATTORIA GLOBALE LAB </t>
  </si>
  <si>
    <t>Allestimento Mostra Permanente</t>
  </si>
  <si>
    <t>Voce AZIONE 5 : Materiali e divulgazione</t>
  </si>
  <si>
    <t>VOCE AZIONE 4 - SEMINARI E CONVEGNI</t>
  </si>
  <si>
    <t xml:space="preserve">Partecipazione 1^ giornata Congresso </t>
  </si>
  <si>
    <t>Rimborso spese riconducibili a Congresso Mondiale</t>
  </si>
  <si>
    <t>Gestione dei canali Social WAAforEXPO e VI congresso Mondiale Agronomi</t>
  </si>
  <si>
    <t>Soggiorno inaugurazione Padiglione</t>
  </si>
  <si>
    <t>TOTALI</t>
  </si>
  <si>
    <t>attività Expo rivolte al pubblico, connesse alla presenza dei consiglieri per la gestione del Progetto Farm Lab presso Padiglione</t>
  </si>
  <si>
    <t>attività di organizzatori/relatori agli eventi e/o seminari svoltisi all'interno della Farm Lab</t>
  </si>
  <si>
    <t>SPESE per attività di organizzatori/relatori agli eventi e/o seminari svoltisi all'interno della Farm Lab</t>
  </si>
  <si>
    <t>SPESE attività di organizzatori/relatori agli eventi e/o seminari svoltisi all'interno della Farm Lab</t>
  </si>
  <si>
    <t>Spese per attività di organizzatori/relatori agli eventi e/o seminari svoltisi all'interno della Farm Lab</t>
  </si>
  <si>
    <t>Spese attività di organizzatori/relatori agli eventi e/o seminari svoltisi all'interno della Farm Lab</t>
  </si>
  <si>
    <t>attività di organizzatori/relatori di seminari/convegni/eventi organizzati dal CONAF all'interno di Expo ma fuori dalla Farm Lab</t>
  </si>
  <si>
    <t>SPESE per attività di organizzatori/relatori di seminari/convegni/eventi organizzati dal CONAF all'interno di Expo ma fuori dalla Farm Lab</t>
  </si>
  <si>
    <t>SPESE attività Expo rivolte al pubblico, connesse alla presenza dei consiglieri per la gestione del Progetto Farm Lab presso Padiglione</t>
  </si>
  <si>
    <t xml:space="preserve">SPESE attività Expo rivolte al pubblico, connesse alla presenza dei consiglieri per la gestione del Progetto Farm Lab presso Padiglione </t>
  </si>
  <si>
    <t>Spese attività Expo rivolte al pubblico, connesse alla presenza dei consiglieri per la gestione del Progetto Farm Lab presso Padiglione</t>
  </si>
  <si>
    <t xml:space="preserve">Pranzo 16/8 </t>
  </si>
  <si>
    <t>ATTIVITÀ NELL AMBITO DELL
AREA SEMINARI E CONVEGNI PREEXPO2015</t>
  </si>
  <si>
    <t>pagamento con carta BDS del 19/10/2015</t>
  </si>
  <si>
    <t>ANDREA SISTI</t>
  </si>
  <si>
    <t>Fattura n. 30 del 28/09/2015</t>
  </si>
  <si>
    <t>Fattura n. 29 del 28/09/2015</t>
  </si>
  <si>
    <t>Fattura n. 31 del 30/09/2015</t>
  </si>
  <si>
    <t>Fattura n. 32 del 30/09/2015</t>
  </si>
  <si>
    <t>Fattura n. 33 del 30/09/2015</t>
  </si>
  <si>
    <t>Fattura n. 34 del 30/09/2015</t>
  </si>
  <si>
    <t>Fattura n. 38 del 31/10/2015</t>
  </si>
  <si>
    <t>Fattura n. 39 del 31/10/2015</t>
  </si>
  <si>
    <t>Fattura n. 42 del 31/10/2015</t>
  </si>
  <si>
    <t>Fattura n. 43 del 31/10/2015</t>
  </si>
  <si>
    <t>PROGETTAZIONE E GESTIONE DELLA FATTORIA GLOBALE 2.0 - AGOSTO</t>
  </si>
  <si>
    <t>SPESE - PROGETTAZIONE E GESTIONE DELLA FATTORIA GLOBALE 2.0 - mese di ottobre</t>
  </si>
  <si>
    <t>PROGETTAZIONE E GESTIONE DELLA FATTORIA GLOBALE 2.0 - OTTOBRE</t>
  </si>
  <si>
    <t>SPESE - PROGETTAZIONE E GESTIONE DELLA FATTORIA GLOBALE 2.0 - SETTEMBRE</t>
  </si>
  <si>
    <t>PROGETTAZIONE E GESTIONE DELLA FATTORIA GLOBALE 2.0 - SETTEMBRE</t>
  </si>
  <si>
    <t>PROGETTAZIONE E GESTIONE DELLA FATTORIA GLOBALE 2.0 - LUGLIO</t>
  </si>
  <si>
    <t>SPESE - PROGETTAZIONE E GESTIONE DELLA FATTORIA GLOBALE 2.0 - LUGLIO</t>
  </si>
  <si>
    <t>PROGETTAZIONE E GESTIONE DELLA FATTORIA GLOBALE 2.0 - GIUGNO</t>
  </si>
  <si>
    <t>SPESE - PROGETTAZIONE E GESTIONE DELLA FATTORIA GLOBALE 2.0 - GIUGNO</t>
  </si>
  <si>
    <t>SPESE - PROGETTAZIONE E GESTIONE DELLA FATTORIA GLOBALE 2.0 - AGOSTO</t>
  </si>
  <si>
    <t>Integrazione Bibite pranzo</t>
  </si>
  <si>
    <t>PARTECIPAZIONE EVENTI DI PROMOZIONE DEL PROGETTO</t>
  </si>
  <si>
    <t>PRESENTAZIONE PROGETTO WAA FOR EXPO CEDIA - INCONTRO FORMATIVO CON I RESPONSABILI COMUNICAZIONE DELLE
FEDERAZIONI PRESENTAZIONE
PROGETTO WAA FOR EXPO - AGRONOMIST AND FORESTER DAY</t>
  </si>
  <si>
    <t>STAMPA - COMUNICAZIONE</t>
  </si>
  <si>
    <t>100% dell'impegno lavorativo</t>
  </si>
  <si>
    <t>Appendice</t>
  </si>
  <si>
    <t>AZIONE 1: 10 seminari e Convegni PRE-EXPO</t>
  </si>
  <si>
    <t>N_PROG</t>
  </si>
  <si>
    <t>AZIONE 2 :CONGRESSO EUROPEO</t>
  </si>
  <si>
    <t>TOTALE  AZIONE 2</t>
  </si>
  <si>
    <t>TOTALE  AZIONE 1</t>
  </si>
  <si>
    <t xml:space="preserve">AZIONE 1 </t>
  </si>
  <si>
    <t xml:space="preserve">AZIONE 2 </t>
  </si>
  <si>
    <t>AZIONE 3 : CONGRESSO MONDIALE</t>
  </si>
  <si>
    <t>Totale AZIONE 3</t>
  </si>
  <si>
    <t xml:space="preserve">AZIONE 3 </t>
  </si>
  <si>
    <t>AZIONE 3</t>
  </si>
  <si>
    <t>Totale  AZIONE 4</t>
  </si>
  <si>
    <t>AZIONE 4</t>
  </si>
  <si>
    <t>Totale AZIONE 5</t>
  </si>
  <si>
    <t>AZIONE 5</t>
  </si>
  <si>
    <t>Totale AZIONE  6</t>
  </si>
  <si>
    <t>AZIONE 6</t>
  </si>
  <si>
    <t>AZIONE 2</t>
  </si>
  <si>
    <t>IMPORTO IMPONIBILE TOTALE (AL NETTO IVA)</t>
  </si>
  <si>
    <r>
      <t xml:space="preserve">IMPORTO RELATIVO AL PROGETTO (al netto dell'IVA)* </t>
    </r>
    <r>
      <rPr>
        <sz val="9"/>
        <color theme="1"/>
        <rFont val="Calibri"/>
        <family val="2"/>
        <scheme val="minor"/>
      </rPr>
      <t xml:space="preserve">
*L'importo relativo al progetto rendicontato è imputato in quota parte o nella sua totalità</t>
    </r>
  </si>
  <si>
    <r>
      <t xml:space="preserve">IMPORTO PAGATO E </t>
    </r>
    <r>
      <rPr>
        <b/>
        <u/>
        <sz val="11"/>
        <color theme="1"/>
        <rFont val="Calibri"/>
        <family val="2"/>
        <scheme val="minor"/>
      </rPr>
      <t>RENDICONTATO (al netto dell'IVA)</t>
    </r>
  </si>
  <si>
    <t>FATT_A1_1</t>
  </si>
  <si>
    <t>FATT_A1_2</t>
  </si>
  <si>
    <t>FATT_A1_3</t>
  </si>
  <si>
    <t>FATT_A2_1</t>
  </si>
  <si>
    <t>FATT_A2_2</t>
  </si>
  <si>
    <t>FATT_A2_3</t>
  </si>
  <si>
    <t>FATT_A2_4</t>
  </si>
  <si>
    <t>FATT_A2_5</t>
  </si>
  <si>
    <t>FATT_A2_6</t>
  </si>
  <si>
    <t>FATT_A2_7</t>
  </si>
  <si>
    <t>FATT_A2_8</t>
  </si>
  <si>
    <t>FATT_A2_9</t>
  </si>
  <si>
    <t>FATT_A2_10</t>
  </si>
  <si>
    <t>FATT_A2_11</t>
  </si>
  <si>
    <t>FATT_A2_12</t>
  </si>
  <si>
    <t>FATT_A2_13</t>
  </si>
  <si>
    <t>FATT_A2_14</t>
  </si>
  <si>
    <t>FATT_A2_15</t>
  </si>
  <si>
    <t>FATT_A2_16</t>
  </si>
  <si>
    <t>FATT_A2_17</t>
  </si>
  <si>
    <t>FATT_A2_18</t>
  </si>
  <si>
    <t>FATT_A2_19</t>
  </si>
  <si>
    <t>FATT_A3_1</t>
  </si>
  <si>
    <t>FATT_A3_2</t>
  </si>
  <si>
    <t>FATT_A3_3</t>
  </si>
  <si>
    <t>FATT_A3_4</t>
  </si>
  <si>
    <t>FATT_A3_5</t>
  </si>
  <si>
    <t>CAR_MAGGIO</t>
  </si>
  <si>
    <t>CAR_GIUGNO</t>
  </si>
  <si>
    <t>FATT_A3_10</t>
  </si>
  <si>
    <t>FATT_A3_11</t>
  </si>
  <si>
    <t>FATT_A3_12</t>
  </si>
  <si>
    <t>FATT_A3_13</t>
  </si>
  <si>
    <t>FATT_A3_14</t>
  </si>
  <si>
    <t>FATT_A3_15</t>
  </si>
  <si>
    <t>FATT_A3_16</t>
  </si>
  <si>
    <t>FATT_A3_17</t>
  </si>
  <si>
    <t>FATT_A3_18</t>
  </si>
  <si>
    <t>FATT_A3_19</t>
  </si>
  <si>
    <t>FATT_A3_20</t>
  </si>
  <si>
    <t>FATT_A3_21</t>
  </si>
  <si>
    <t>FATT_A3_22</t>
  </si>
  <si>
    <t>FATT_A3_23</t>
  </si>
  <si>
    <t>FATT_A3_24</t>
  </si>
  <si>
    <t>FATT_A3_25</t>
  </si>
  <si>
    <t>FATT_A3_26</t>
  </si>
  <si>
    <t>FATT_A3_27</t>
  </si>
  <si>
    <t>FATT_A3_28</t>
  </si>
  <si>
    <t>FATT_A3_29</t>
  </si>
  <si>
    <t>FATT_A3_30</t>
  </si>
  <si>
    <t>FATT_A3_31</t>
  </si>
  <si>
    <t>FATT_A3_32</t>
  </si>
  <si>
    <t>FATT_A3_33</t>
  </si>
  <si>
    <t>FATT_A3_34</t>
  </si>
  <si>
    <t>FATT_A3_35</t>
  </si>
  <si>
    <t>FATT_A3_36</t>
  </si>
  <si>
    <t>FATT_A3_37</t>
  </si>
  <si>
    <t>FATT_A3_38</t>
  </si>
  <si>
    <t>FATT_A3_39</t>
  </si>
  <si>
    <t>FATT_A3_40</t>
  </si>
  <si>
    <t>FATT_A3_41</t>
  </si>
  <si>
    <t>FATT_A3_42</t>
  </si>
  <si>
    <t>FATT_A3_43</t>
  </si>
  <si>
    <t>FATT_A3_44</t>
  </si>
  <si>
    <t>FATT_A3_45</t>
  </si>
  <si>
    <t>FATT_A3_46</t>
  </si>
  <si>
    <t>FATT_A3_47</t>
  </si>
  <si>
    <t>FATT_A3_48</t>
  </si>
  <si>
    <t>FATT_A4_1</t>
  </si>
  <si>
    <t>FATT_A4_2</t>
  </si>
  <si>
    <t>FATT_A4_3</t>
  </si>
  <si>
    <t>FATT_A4_4</t>
  </si>
  <si>
    <t>FATT_A4_5</t>
  </si>
  <si>
    <t>FATT_A4_6</t>
  </si>
  <si>
    <t>FATT_A4_7</t>
  </si>
  <si>
    <t>FATT_A4_8</t>
  </si>
  <si>
    <t>FATT_A4_9</t>
  </si>
  <si>
    <t>FATT_A4_10</t>
  </si>
  <si>
    <t>FATT_A4_11</t>
  </si>
  <si>
    <t>CAR_LUGLIO</t>
  </si>
  <si>
    <t>CAR_AGOSTO</t>
  </si>
  <si>
    <t>CAR_SETTEMBRE</t>
  </si>
  <si>
    <t>CAR_OTTOBRE</t>
  </si>
  <si>
    <t>FATT_A4_12</t>
  </si>
  <si>
    <t>FATT_A4_13</t>
  </si>
  <si>
    <t>FATT_A4_14</t>
  </si>
  <si>
    <t>FATT_A4_15</t>
  </si>
  <si>
    <t>FATT_A4_16</t>
  </si>
  <si>
    <t>FATT_A4_17</t>
  </si>
  <si>
    <t>FATT_A4_18</t>
  </si>
  <si>
    <t>FATT_A4_19</t>
  </si>
  <si>
    <t>FATT_A4_20</t>
  </si>
  <si>
    <t>FATT_A4_21</t>
  </si>
  <si>
    <t>FATT_A4_22</t>
  </si>
  <si>
    <t>FATT_A4_23</t>
  </si>
  <si>
    <t>FATT_A4_24</t>
  </si>
  <si>
    <t>FATT_A4_25</t>
  </si>
  <si>
    <t>FATT_A4_26</t>
  </si>
  <si>
    <t>FATT_A4_27</t>
  </si>
  <si>
    <t>FATT_A4_28</t>
  </si>
  <si>
    <t>FATT_A4_29</t>
  </si>
  <si>
    <t>FATT_A4_30</t>
  </si>
  <si>
    <t>FATT_A4_31</t>
  </si>
  <si>
    <t>FATT_A4_32</t>
  </si>
  <si>
    <t>FATT_A4_33</t>
  </si>
  <si>
    <t>FATT_A4_34</t>
  </si>
  <si>
    <t>FATT_A4_35</t>
  </si>
  <si>
    <t>FATT_A4_36</t>
  </si>
  <si>
    <t>FATT_A4_37</t>
  </si>
  <si>
    <t>FATT_A4_38</t>
  </si>
  <si>
    <t>FATT_A4_39</t>
  </si>
  <si>
    <t>FATT_A4_40</t>
  </si>
  <si>
    <t>FATT_A4_41</t>
  </si>
  <si>
    <t>FATT_A4_42</t>
  </si>
  <si>
    <t>FATT_A4_43</t>
  </si>
  <si>
    <t>FATT_A4_44</t>
  </si>
  <si>
    <t>FATT_A4_45</t>
  </si>
  <si>
    <t>FATT_A4_46</t>
  </si>
  <si>
    <t>FATT_A4_47</t>
  </si>
  <si>
    <t>FATT_A4_48</t>
  </si>
  <si>
    <t>FATT_A4_49</t>
  </si>
  <si>
    <t>FATT_A4_50</t>
  </si>
  <si>
    <t>FATT_A4_51</t>
  </si>
  <si>
    <t>FATT_A4_52</t>
  </si>
  <si>
    <t>FATT_A4_53</t>
  </si>
  <si>
    <t>FATT_A4_54</t>
  </si>
  <si>
    <t>FATT_A4_55</t>
  </si>
  <si>
    <t>FATT_A4_56</t>
  </si>
  <si>
    <t>FATT_A4_57</t>
  </si>
  <si>
    <t>FATT_A4_58</t>
  </si>
  <si>
    <t>FATT_A4_59</t>
  </si>
  <si>
    <t>FATT_A4_60</t>
  </si>
  <si>
    <t>FATT_A4_61</t>
  </si>
  <si>
    <t>FATT_A4_62</t>
  </si>
  <si>
    <t>FATT_A4_63</t>
  </si>
  <si>
    <t>FATT_A4_64</t>
  </si>
  <si>
    <t>FATT_A4_65</t>
  </si>
  <si>
    <t>FATT_A4_66</t>
  </si>
  <si>
    <t>FATT_A4_67</t>
  </si>
  <si>
    <t>FATT_A4_68</t>
  </si>
  <si>
    <t>FATT_A4_69</t>
  </si>
  <si>
    <t>FATT_A4_70</t>
  </si>
  <si>
    <t>FATT_A4_71</t>
  </si>
  <si>
    <t>FATT_A4_72</t>
  </si>
  <si>
    <t>FATT_A4_73</t>
  </si>
  <si>
    <t>FATT_A4_74</t>
  </si>
  <si>
    <t>FATT_A4_75</t>
  </si>
  <si>
    <t>FATT_A4_76</t>
  </si>
  <si>
    <t>FATT_A4_77</t>
  </si>
  <si>
    <t>FATT_A4_78</t>
  </si>
  <si>
    <t>FATT_A4_79</t>
  </si>
  <si>
    <t>FATT_A4_80</t>
  </si>
  <si>
    <t>FATT_A4_81</t>
  </si>
  <si>
    <t>FATT_A4_82</t>
  </si>
  <si>
    <t>FATT_A4_83</t>
  </si>
  <si>
    <t>FATT_A5_1</t>
  </si>
  <si>
    <t>FATT_A5_2</t>
  </si>
  <si>
    <t>FATT_A5_3</t>
  </si>
  <si>
    <t>FATT_A5_4</t>
  </si>
  <si>
    <t>FATT_A5_5</t>
  </si>
  <si>
    <t>FATT_A5_6</t>
  </si>
  <si>
    <t>FATT_A5_7</t>
  </si>
  <si>
    <t>FATT_A5_8</t>
  </si>
  <si>
    <t>FATT_A5_9</t>
  </si>
  <si>
    <t>FATT_A5_10</t>
  </si>
  <si>
    <t>FATT_A5_11</t>
  </si>
  <si>
    <t>FATT_A5_12</t>
  </si>
  <si>
    <t>FATT_A5_13</t>
  </si>
  <si>
    <t>FATT_A5_14</t>
  </si>
  <si>
    <t>FATT_A5_15</t>
  </si>
  <si>
    <t>FATT_A5_16</t>
  </si>
  <si>
    <t>FATT_A5_17</t>
  </si>
  <si>
    <t>FATT_A5_18</t>
  </si>
  <si>
    <t>FATT_A5_19</t>
  </si>
  <si>
    <t>FATT_A5_20,</t>
  </si>
  <si>
    <t>FATT_A5_21</t>
  </si>
  <si>
    <t>FATT_A5_22</t>
  </si>
  <si>
    <t>FATT_A5_23</t>
  </si>
  <si>
    <t>FATT_A5_24</t>
  </si>
  <si>
    <t>FATT_A5_25</t>
  </si>
  <si>
    <t>FATT_A5_26</t>
  </si>
  <si>
    <t>FATT_A5_27</t>
  </si>
  <si>
    <t>FATT_A5_28</t>
  </si>
  <si>
    <t>FATT_A5_29</t>
  </si>
  <si>
    <t>FATT_A6_1</t>
  </si>
  <si>
    <t>FATT_A6_2</t>
  </si>
  <si>
    <t>FATT_A6_3</t>
  </si>
  <si>
    <t>FATT_A6_4</t>
  </si>
  <si>
    <t>FATT_A6_5</t>
  </si>
  <si>
    <t>FATT_A6_6</t>
  </si>
  <si>
    <t>FATT_A6_7</t>
  </si>
  <si>
    <t>FATT_A6_8</t>
  </si>
  <si>
    <t>FATT_A6_9</t>
  </si>
  <si>
    <t>FATT_A6_10</t>
  </si>
  <si>
    <t>STIP_TRAINA</t>
  </si>
  <si>
    <t>STIP_BRUNI</t>
  </si>
  <si>
    <t>STIP_PIETRETTI</t>
  </si>
  <si>
    <t>FATT_A6_11</t>
  </si>
  <si>
    <t>FATT_A6_12</t>
  </si>
  <si>
    <t>FATT_A6_13</t>
  </si>
  <si>
    <t>FATT_A6_14</t>
  </si>
  <si>
    <t>FATT_A6_15</t>
  </si>
  <si>
    <t>FATT_A6_16</t>
  </si>
  <si>
    <t>FATT_A6_17</t>
  </si>
  <si>
    <t>FATT_A6_18</t>
  </si>
  <si>
    <t>FATT_A6_19</t>
  </si>
  <si>
    <t>FATT_A6_20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</si>
</sst>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Tahoma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10" borderId="0" applyNumberFormat="0" applyBorder="0" applyAlignment="0" applyProtection="0"/>
  </cellStyleXfs>
  <cellXfs count="35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12" xfId="0" applyFont="1" applyFill="1" applyBorder="1"/>
    <xf numFmtId="0" fontId="2" fillId="2" borderId="10" xfId="0" applyFont="1" applyFill="1" applyBorder="1"/>
    <xf numFmtId="0" fontId="0" fillId="2" borderId="20" xfId="0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2" xfId="0" applyFill="1" applyBorder="1"/>
    <xf numFmtId="0" fontId="0" fillId="2" borderId="10" xfId="0" applyFill="1" applyBorder="1"/>
    <xf numFmtId="0" fontId="0" fillId="2" borderId="23" xfId="0" applyFill="1" applyBorder="1"/>
    <xf numFmtId="164" fontId="0" fillId="2" borderId="15" xfId="0" applyNumberFormat="1" applyFill="1" applyBorder="1" applyAlignment="1">
      <alignment horizontal="center" vertical="center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0" fillId="2" borderId="4" xfId="0" applyFill="1" applyBorder="1"/>
    <xf numFmtId="164" fontId="0" fillId="2" borderId="16" xfId="0" applyNumberFormat="1" applyFill="1" applyBorder="1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4" xfId="0" applyFont="1" applyFill="1" applyBorder="1"/>
    <xf numFmtId="164" fontId="0" fillId="2" borderId="17" xfId="0" applyNumberFormat="1" applyFill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wrapText="1"/>
    </xf>
    <xf numFmtId="0" fontId="2" fillId="2" borderId="25" xfId="0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1" fillId="2" borderId="1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2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left" wrapText="1"/>
    </xf>
    <xf numFmtId="164" fontId="0" fillId="2" borderId="18" xfId="0" applyNumberFormat="1" applyFill="1" applyBorder="1" applyAlignment="1">
      <alignment horizontal="center" vertical="center"/>
    </xf>
    <xf numFmtId="164" fontId="0" fillId="2" borderId="0" xfId="0" applyNumberFormat="1" applyFill="1" applyBorder="1"/>
    <xf numFmtId="164" fontId="0" fillId="2" borderId="11" xfId="0" applyNumberFormat="1" applyFill="1" applyBorder="1"/>
    <xf numFmtId="164" fontId="5" fillId="2" borderId="16" xfId="0" applyNumberFormat="1" applyFont="1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0" fillId="2" borderId="29" xfId="0" applyNumberFormat="1" applyFill="1" applyBorder="1" applyAlignment="1">
      <alignment horizontal="center" vertical="center"/>
    </xf>
    <xf numFmtId="0" fontId="2" fillId="2" borderId="8" xfId="0" applyFont="1" applyFill="1" applyBorder="1"/>
    <xf numFmtId="164" fontId="2" fillId="2" borderId="18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/>
    </xf>
    <xf numFmtId="164" fontId="0" fillId="7" borderId="13" xfId="0" applyNumberForma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horizontal="left"/>
    </xf>
    <xf numFmtId="164" fontId="0" fillId="2" borderId="2" xfId="0" applyNumberFormat="1" applyFill="1" applyBorder="1"/>
    <xf numFmtId="0" fontId="5" fillId="0" borderId="2" xfId="0" applyFont="1" applyFill="1" applyBorder="1"/>
    <xf numFmtId="164" fontId="0" fillId="2" borderId="2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top" wrapText="1"/>
    </xf>
    <xf numFmtId="164" fontId="0" fillId="2" borderId="0" xfId="0" applyNumberFormat="1" applyFill="1" applyBorder="1" applyAlignment="1">
      <alignment horizontal="center"/>
    </xf>
    <xf numFmtId="164" fontId="2" fillId="2" borderId="31" xfId="0" applyNumberFormat="1" applyFont="1" applyFill="1" applyBorder="1" applyAlignment="1">
      <alignment horizontal="center" vertical="center"/>
    </xf>
    <xf numFmtId="164" fontId="3" fillId="2" borderId="3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center" vertical="center"/>
    </xf>
    <xf numFmtId="164" fontId="0" fillId="2" borderId="32" xfId="0" applyNumberFormat="1" applyFill="1" applyBorder="1"/>
    <xf numFmtId="164" fontId="1" fillId="2" borderId="33" xfId="0" applyNumberFormat="1" applyFont="1" applyFill="1" applyBorder="1" applyAlignment="1">
      <alignment horizontal="center" vertical="center"/>
    </xf>
    <xf numFmtId="164" fontId="1" fillId="2" borderId="32" xfId="0" applyNumberFormat="1" applyFont="1" applyFill="1" applyBorder="1"/>
    <xf numFmtId="164" fontId="1" fillId="2" borderId="2" xfId="0" applyNumberFormat="1" applyFont="1" applyFill="1" applyBorder="1"/>
    <xf numFmtId="164" fontId="2" fillId="2" borderId="32" xfId="0" applyNumberFormat="1" applyFont="1" applyFill="1" applyBorder="1" applyAlignment="1">
      <alignment horizontal="center" vertical="center"/>
    </xf>
    <xf numFmtId="164" fontId="0" fillId="2" borderId="34" xfId="0" applyNumberForma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164" fontId="5" fillId="2" borderId="32" xfId="0" applyNumberFormat="1" applyFont="1" applyFill="1" applyBorder="1" applyAlignment="1">
      <alignment horizontal="center" vertical="center"/>
    </xf>
    <xf numFmtId="164" fontId="0" fillId="2" borderId="3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0" borderId="32" xfId="0" applyNumberFormat="1" applyBorder="1"/>
    <xf numFmtId="164" fontId="0" fillId="0" borderId="32" xfId="0" applyNumberFormat="1" applyFill="1" applyBorder="1"/>
    <xf numFmtId="164" fontId="5" fillId="2" borderId="32" xfId="0" applyNumberFormat="1" applyFont="1" applyFill="1" applyBorder="1"/>
    <xf numFmtId="164" fontId="0" fillId="2" borderId="33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0" fontId="2" fillId="8" borderId="12" xfId="0" applyFont="1" applyFill="1" applyBorder="1"/>
    <xf numFmtId="0" fontId="0" fillId="8" borderId="3" xfId="0" applyFill="1" applyBorder="1"/>
    <xf numFmtId="164" fontId="0" fillId="8" borderId="3" xfId="0" applyNumberFormat="1" applyFill="1" applyBorder="1" applyAlignment="1">
      <alignment horizontal="center" vertical="center"/>
    </xf>
    <xf numFmtId="0" fontId="0" fillId="8" borderId="4" xfId="0" applyFill="1" applyBorder="1"/>
    <xf numFmtId="164" fontId="0" fillId="8" borderId="26" xfId="0" applyNumberFormat="1" applyFill="1" applyBorder="1" applyAlignment="1">
      <alignment horizontal="center" vertical="center"/>
    </xf>
    <xf numFmtId="164" fontId="0" fillId="8" borderId="13" xfId="0" applyNumberForma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 wrapText="1"/>
    </xf>
    <xf numFmtId="0" fontId="2" fillId="2" borderId="0" xfId="0" applyFont="1" applyFill="1"/>
    <xf numFmtId="164" fontId="2" fillId="2" borderId="14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wrapText="1"/>
    </xf>
    <xf numFmtId="164" fontId="5" fillId="2" borderId="32" xfId="0" applyNumberFormat="1" applyFont="1" applyFill="1" applyBorder="1" applyAlignment="1">
      <alignment horizontal="center"/>
    </xf>
    <xf numFmtId="164" fontId="0" fillId="2" borderId="32" xfId="0" applyNumberFormat="1" applyFill="1" applyBorder="1" applyAlignment="1">
      <alignment horizontal="center"/>
    </xf>
    <xf numFmtId="164" fontId="0" fillId="8" borderId="17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top" wrapText="1"/>
    </xf>
    <xf numFmtId="0" fontId="0" fillId="2" borderId="20" xfId="0" applyFill="1" applyBorder="1" applyAlignment="1">
      <alignment wrapText="1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horizontal="center"/>
    </xf>
    <xf numFmtId="164" fontId="5" fillId="2" borderId="2" xfId="0" applyNumberFormat="1" applyFont="1" applyFill="1" applyBorder="1"/>
    <xf numFmtId="0" fontId="0" fillId="2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8" borderId="4" xfId="0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0" fillId="8" borderId="3" xfId="0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0" fillId="2" borderId="19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164" fontId="5" fillId="2" borderId="2" xfId="10" applyNumberFormat="1" applyFont="1" applyFill="1" applyBorder="1"/>
    <xf numFmtId="164" fontId="3" fillId="2" borderId="16" xfId="0" applyNumberFormat="1" applyFon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/>
    </xf>
    <xf numFmtId="164" fontId="0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/>
    </xf>
    <xf numFmtId="0" fontId="0" fillId="2" borderId="39" xfId="0" applyFill="1" applyBorder="1" applyAlignment="1">
      <alignment wrapText="1"/>
    </xf>
    <xf numFmtId="0" fontId="0" fillId="2" borderId="39" xfId="0" applyFill="1" applyBorder="1"/>
    <xf numFmtId="164" fontId="0" fillId="2" borderId="40" xfId="0" applyNumberFormat="1" applyFill="1" applyBorder="1"/>
    <xf numFmtId="164" fontId="0" fillId="2" borderId="39" xfId="0" applyNumberFormat="1" applyFill="1" applyBorder="1" applyAlignment="1">
      <alignment horizontal="center"/>
    </xf>
    <xf numFmtId="164" fontId="0" fillId="2" borderId="40" xfId="0" applyNumberFormat="1" applyFill="1" applyBorder="1" applyAlignment="1">
      <alignment horizontal="center"/>
    </xf>
    <xf numFmtId="164" fontId="5" fillId="2" borderId="11" xfId="0" applyNumberFormat="1" applyFont="1" applyFill="1" applyBorder="1" applyAlignment="1">
      <alignment horizontal="center"/>
    </xf>
    <xf numFmtId="164" fontId="0" fillId="2" borderId="16" xfId="0" applyNumberFormat="1" applyFill="1" applyBorder="1" applyAlignment="1">
      <alignment horizontal="right" vertical="center"/>
    </xf>
    <xf numFmtId="164" fontId="5" fillId="2" borderId="16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center"/>
    </xf>
    <xf numFmtId="164" fontId="0" fillId="2" borderId="40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wrapText="1"/>
    </xf>
    <xf numFmtId="0" fontId="0" fillId="2" borderId="20" xfId="0" applyFill="1" applyBorder="1" applyAlignment="1">
      <alignment horizontal="left" wrapText="1"/>
    </xf>
    <xf numFmtId="164" fontId="1" fillId="2" borderId="20" xfId="0" applyNumberFormat="1" applyFont="1" applyFill="1" applyBorder="1"/>
    <xf numFmtId="164" fontId="1" fillId="2" borderId="20" xfId="0" applyNumberFormat="1" applyFont="1" applyFill="1" applyBorder="1" applyAlignment="1">
      <alignment horizontal="center"/>
    </xf>
    <xf numFmtId="164" fontId="1" fillId="2" borderId="21" xfId="0" applyNumberFormat="1" applyFont="1" applyFill="1" applyBorder="1" applyAlignment="1">
      <alignment horizontal="center"/>
    </xf>
    <xf numFmtId="164" fontId="5" fillId="2" borderId="33" xfId="0" applyNumberFormat="1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2" fillId="2" borderId="0" xfId="0" applyFont="1" applyFill="1" applyAlignment="1">
      <alignment vertical="top" wrapText="1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/>
    </xf>
    <xf numFmtId="0" fontId="0" fillId="2" borderId="33" xfId="0" applyFill="1" applyBorder="1" applyAlignment="1">
      <alignment wrapText="1"/>
    </xf>
    <xf numFmtId="0" fontId="0" fillId="2" borderId="30" xfId="0" applyFill="1" applyBorder="1" applyAlignment="1">
      <alignment wrapText="1"/>
    </xf>
    <xf numFmtId="164" fontId="0" fillId="2" borderId="41" xfId="0" applyNumberFormat="1" applyFill="1" applyBorder="1" applyAlignment="1">
      <alignment horizontal="center" vertical="center"/>
    </xf>
    <xf numFmtId="164" fontId="0" fillId="2" borderId="42" xfId="0" applyNumberFormat="1" applyFill="1" applyBorder="1" applyAlignment="1">
      <alignment horizontal="center" vertical="center"/>
    </xf>
    <xf numFmtId="164" fontId="0" fillId="2" borderId="35" xfId="0" applyNumberFormat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12" borderId="13" xfId="0" applyNumberFormat="1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2" borderId="44" xfId="0" applyFill="1" applyBorder="1" applyAlignment="1">
      <alignment wrapText="1"/>
    </xf>
    <xf numFmtId="0" fontId="0" fillId="2" borderId="42" xfId="0" applyFill="1" applyBorder="1" applyAlignment="1">
      <alignment vertical="center" wrapText="1"/>
    </xf>
    <xf numFmtId="0" fontId="0" fillId="2" borderId="45" xfId="0" applyFill="1" applyBorder="1" applyAlignment="1">
      <alignment wrapText="1"/>
    </xf>
    <xf numFmtId="0" fontId="0" fillId="2" borderId="43" xfId="0" applyFill="1" applyBorder="1" applyAlignment="1">
      <alignment wrapText="1"/>
    </xf>
    <xf numFmtId="0" fontId="0" fillId="2" borderId="34" xfId="0" applyFill="1" applyBorder="1" applyAlignment="1">
      <alignment wrapText="1"/>
    </xf>
    <xf numFmtId="0" fontId="2" fillId="8" borderId="24" xfId="0" applyFont="1" applyFill="1" applyBorder="1"/>
    <xf numFmtId="0" fontId="15" fillId="9" borderId="2" xfId="0" applyFont="1" applyFill="1" applyBorder="1"/>
    <xf numFmtId="0" fontId="0" fillId="4" borderId="46" xfId="0" applyFill="1" applyBorder="1"/>
    <xf numFmtId="0" fontId="2" fillId="2" borderId="42" xfId="0" applyFont="1" applyFill="1" applyBorder="1"/>
    <xf numFmtId="0" fontId="2" fillId="2" borderId="44" xfId="0" applyFont="1" applyFill="1" applyBorder="1"/>
    <xf numFmtId="0" fontId="2" fillId="2" borderId="44" xfId="0" applyFont="1" applyFill="1" applyBorder="1" applyAlignment="1">
      <alignment wrapText="1"/>
    </xf>
    <xf numFmtId="0" fontId="0" fillId="0" borderId="42" xfId="0" applyBorder="1" applyAlignment="1">
      <alignment wrapText="1"/>
    </xf>
    <xf numFmtId="0" fontId="2" fillId="8" borderId="0" xfId="0" applyFont="1" applyFill="1" applyBorder="1"/>
    <xf numFmtId="0" fontId="10" fillId="2" borderId="24" xfId="0" applyFont="1" applyFill="1" applyBorder="1"/>
    <xf numFmtId="0" fontId="2" fillId="2" borderId="46" xfId="0" applyFont="1" applyFill="1" applyBorder="1"/>
    <xf numFmtId="0" fontId="0" fillId="2" borderId="42" xfId="0" applyFill="1" applyBorder="1" applyAlignment="1">
      <alignment wrapText="1"/>
    </xf>
    <xf numFmtId="164" fontId="10" fillId="11" borderId="58" xfId="0" applyNumberFormat="1" applyFont="1" applyFill="1" applyBorder="1" applyAlignment="1">
      <alignment horizontal="center"/>
    </xf>
    <xf numFmtId="164" fontId="10" fillId="11" borderId="13" xfId="0" applyNumberFormat="1" applyFont="1" applyFill="1" applyBorder="1" applyAlignment="1">
      <alignment horizontal="center"/>
    </xf>
    <xf numFmtId="164" fontId="10" fillId="11" borderId="48" xfId="0" applyNumberFormat="1" applyFont="1" applyFill="1" applyBorder="1" applyAlignment="1">
      <alignment horizontal="center"/>
    </xf>
    <xf numFmtId="164" fontId="0" fillId="14" borderId="58" xfId="0" applyNumberFormat="1" applyFill="1" applyBorder="1" applyAlignment="1">
      <alignment horizontal="center"/>
    </xf>
    <xf numFmtId="164" fontId="0" fillId="14" borderId="13" xfId="0" applyNumberFormat="1" applyFill="1" applyBorder="1" applyAlignment="1">
      <alignment horizontal="center"/>
    </xf>
    <xf numFmtId="164" fontId="0" fillId="14" borderId="48" xfId="0" applyNumberFormat="1" applyFill="1" applyBorder="1" applyAlignment="1">
      <alignment horizontal="center"/>
    </xf>
    <xf numFmtId="164" fontId="0" fillId="6" borderId="42" xfId="0" applyNumberFormat="1" applyFill="1" applyBorder="1" applyAlignment="1">
      <alignment horizontal="center" vertical="center"/>
    </xf>
    <xf numFmtId="0" fontId="2" fillId="2" borderId="31" xfId="0" applyFont="1" applyFill="1" applyBorder="1" applyAlignment="1">
      <alignment wrapText="1"/>
    </xf>
    <xf numFmtId="164" fontId="0" fillId="13" borderId="58" xfId="0" applyNumberFormat="1" applyFill="1" applyBorder="1" applyAlignment="1">
      <alignment horizontal="center"/>
    </xf>
    <xf numFmtId="164" fontId="0" fillId="13" borderId="13" xfId="0" applyNumberFormat="1" applyFill="1" applyBorder="1" applyAlignment="1">
      <alignment horizontal="center"/>
    </xf>
    <xf numFmtId="164" fontId="0" fillId="13" borderId="48" xfId="0" applyNumberFormat="1" applyFill="1" applyBorder="1" applyAlignment="1">
      <alignment horizontal="center"/>
    </xf>
    <xf numFmtId="164" fontId="0" fillId="5" borderId="58" xfId="0" applyNumberFormat="1" applyFill="1" applyBorder="1" applyAlignment="1">
      <alignment horizontal="center" vertical="center"/>
    </xf>
    <xf numFmtId="164" fontId="0" fillId="5" borderId="48" xfId="0" applyNumberFormat="1" applyFill="1" applyBorder="1" applyAlignment="1">
      <alignment horizontal="center" vertical="center"/>
    </xf>
    <xf numFmtId="0" fontId="0" fillId="2" borderId="46" xfId="0" applyFill="1" applyBorder="1" applyAlignment="1">
      <alignment wrapText="1"/>
    </xf>
    <xf numFmtId="164" fontId="0" fillId="5" borderId="61" xfId="0" applyNumberFormat="1" applyFill="1" applyBorder="1" applyAlignment="1">
      <alignment horizontal="center" vertical="center"/>
    </xf>
    <xf numFmtId="164" fontId="0" fillId="5" borderId="62" xfId="0" applyNumberFormat="1" applyFill="1" applyBorder="1" applyAlignment="1">
      <alignment horizontal="center" vertical="center"/>
    </xf>
    <xf numFmtId="164" fontId="0" fillId="5" borderId="63" xfId="0" applyNumberForma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0" fillId="5" borderId="26" xfId="0" applyNumberFormat="1" applyFill="1" applyBorder="1" applyAlignment="1">
      <alignment horizontal="center" vertical="center"/>
    </xf>
    <xf numFmtId="164" fontId="0" fillId="11" borderId="2" xfId="0" applyNumberForma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textRotation="45"/>
    </xf>
    <xf numFmtId="0" fontId="0" fillId="0" borderId="0" xfId="0" applyBorder="1" applyAlignment="1">
      <alignment wrapText="1"/>
    </xf>
    <xf numFmtId="164" fontId="0" fillId="0" borderId="0" xfId="0" applyNumberFormat="1" applyFill="1" applyBorder="1"/>
    <xf numFmtId="164" fontId="0" fillId="8" borderId="61" xfId="0" applyNumberFormat="1" applyFill="1" applyBorder="1" applyAlignment="1">
      <alignment horizontal="center" vertical="center"/>
    </xf>
    <xf numFmtId="164" fontId="0" fillId="8" borderId="62" xfId="0" applyNumberFormat="1" applyFill="1" applyBorder="1" applyAlignment="1">
      <alignment horizontal="center" vertical="center"/>
    </xf>
    <xf numFmtId="164" fontId="0" fillId="8" borderId="63" xfId="0" applyNumberForma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64" fontId="0" fillId="9" borderId="58" xfId="0" applyNumberFormat="1" applyFill="1" applyBorder="1" applyAlignment="1">
      <alignment horizontal="center"/>
    </xf>
    <xf numFmtId="164" fontId="0" fillId="9" borderId="13" xfId="0" applyNumberFormat="1" applyFill="1" applyBorder="1" applyAlignment="1">
      <alignment horizontal="center"/>
    </xf>
    <xf numFmtId="164" fontId="0" fillId="9" borderId="48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 vertical="center"/>
    </xf>
    <xf numFmtId="164" fontId="0" fillId="7" borderId="26" xfId="0" applyNumberFormat="1" applyFill="1" applyBorder="1" applyAlignment="1">
      <alignment horizontal="center" vertical="center"/>
    </xf>
    <xf numFmtId="164" fontId="0" fillId="3" borderId="61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48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7" borderId="61" xfId="0" applyNumberFormat="1" applyFill="1" applyBorder="1" applyAlignment="1">
      <alignment horizontal="center" vertical="center"/>
    </xf>
    <xf numFmtId="164" fontId="0" fillId="7" borderId="48" xfId="0" applyNumberFormat="1" applyFill="1" applyBorder="1" applyAlignment="1">
      <alignment horizontal="center" vertical="center"/>
    </xf>
    <xf numFmtId="164" fontId="10" fillId="2" borderId="66" xfId="0" applyNumberFormat="1" applyFont="1" applyFill="1" applyBorder="1" applyAlignment="1">
      <alignment horizontal="center"/>
    </xf>
    <xf numFmtId="164" fontId="10" fillId="2" borderId="67" xfId="0" applyNumberFormat="1" applyFont="1" applyFill="1" applyBorder="1" applyAlignment="1">
      <alignment horizontal="center"/>
    </xf>
    <xf numFmtId="164" fontId="10" fillId="2" borderId="68" xfId="0" applyNumberFormat="1" applyFont="1" applyFill="1" applyBorder="1" applyAlignment="1">
      <alignment horizontal="center"/>
    </xf>
    <xf numFmtId="0" fontId="0" fillId="2" borderId="66" xfId="0" applyFill="1" applyBorder="1" applyAlignment="1">
      <alignment horizontal="center" vertical="top" wrapText="1"/>
    </xf>
    <xf numFmtId="0" fontId="0" fillId="2" borderId="67" xfId="0" applyFill="1" applyBorder="1" applyAlignment="1">
      <alignment horizontal="center" vertical="top" wrapText="1"/>
    </xf>
    <xf numFmtId="0" fontId="0" fillId="2" borderId="68" xfId="0" applyFill="1" applyBorder="1" applyAlignment="1">
      <alignment horizontal="center" vertical="top" wrapText="1"/>
    </xf>
    <xf numFmtId="0" fontId="14" fillId="2" borderId="47" xfId="0" applyFont="1" applyFill="1" applyBorder="1" applyAlignment="1">
      <alignment horizontal="center"/>
    </xf>
    <xf numFmtId="0" fontId="14" fillId="2" borderId="48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64" xfId="0" applyFill="1" applyBorder="1" applyAlignment="1">
      <alignment horizontal="center" wrapText="1"/>
    </xf>
    <xf numFmtId="0" fontId="0" fillId="2" borderId="60" xfId="0" applyFill="1" applyBorder="1" applyAlignment="1">
      <alignment horizontal="center" wrapText="1"/>
    </xf>
    <xf numFmtId="0" fontId="0" fillId="2" borderId="65" xfId="0" applyFill="1" applyBorder="1" applyAlignment="1">
      <alignment horizontal="center" wrapText="1"/>
    </xf>
    <xf numFmtId="0" fontId="2" fillId="8" borderId="47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48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left" vertical="center"/>
    </xf>
    <xf numFmtId="0" fontId="2" fillId="2" borderId="48" xfId="0" applyFont="1" applyFill="1" applyBorder="1" applyAlignment="1">
      <alignment horizontal="left" vertical="center"/>
    </xf>
    <xf numFmtId="0" fontId="0" fillId="2" borderId="47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48" xfId="0" applyFill="1" applyBorder="1" applyAlignment="1">
      <alignment horizontal="center" wrapText="1"/>
    </xf>
    <xf numFmtId="0" fontId="14" fillId="2" borderId="51" xfId="0" applyFont="1" applyFill="1" applyBorder="1" applyAlignment="1">
      <alignment horizontal="center" vertical="center" textRotation="45"/>
    </xf>
    <xf numFmtId="0" fontId="14" fillId="2" borderId="52" xfId="0" applyFont="1" applyFill="1" applyBorder="1" applyAlignment="1">
      <alignment horizontal="center" vertical="center" textRotation="45"/>
    </xf>
    <xf numFmtId="0" fontId="14" fillId="2" borderId="53" xfId="0" applyFont="1" applyFill="1" applyBorder="1" applyAlignment="1">
      <alignment horizontal="center" vertical="center" textRotation="45"/>
    </xf>
    <xf numFmtId="0" fontId="15" fillId="2" borderId="51" xfId="0" applyFont="1" applyFill="1" applyBorder="1" applyAlignment="1">
      <alignment horizontal="center" vertical="center" textRotation="45"/>
    </xf>
    <xf numFmtId="0" fontId="15" fillId="2" borderId="53" xfId="0" applyFont="1" applyFill="1" applyBorder="1" applyAlignment="1">
      <alignment horizontal="center" vertical="center" textRotation="45"/>
    </xf>
    <xf numFmtId="0" fontId="2" fillId="2" borderId="51" xfId="0" applyFont="1" applyFill="1" applyBorder="1" applyAlignment="1">
      <alignment horizontal="center" textRotation="45"/>
    </xf>
    <xf numFmtId="0" fontId="2" fillId="2" borderId="53" xfId="0" applyFont="1" applyFill="1" applyBorder="1" applyAlignment="1">
      <alignment horizontal="center" textRotation="45"/>
    </xf>
    <xf numFmtId="0" fontId="2" fillId="2" borderId="51" xfId="0" applyFont="1" applyFill="1" applyBorder="1" applyAlignment="1">
      <alignment horizontal="center" vertical="center" textRotation="45"/>
    </xf>
    <xf numFmtId="0" fontId="2" fillId="2" borderId="52" xfId="0" applyFont="1" applyFill="1" applyBorder="1" applyAlignment="1">
      <alignment horizontal="center" vertical="center" textRotation="45"/>
    </xf>
    <xf numFmtId="0" fontId="2" fillId="2" borderId="53" xfId="0" applyFont="1" applyFill="1" applyBorder="1" applyAlignment="1">
      <alignment horizontal="center" vertical="center" textRotation="45"/>
    </xf>
    <xf numFmtId="0" fontId="17" fillId="2" borderId="52" xfId="0" applyFont="1" applyFill="1" applyBorder="1" applyAlignment="1">
      <alignment horizontal="center" vertical="center" textRotation="45"/>
    </xf>
    <xf numFmtId="0" fontId="17" fillId="2" borderId="53" xfId="0" applyFont="1" applyFill="1" applyBorder="1" applyAlignment="1">
      <alignment horizontal="center" vertical="center" textRotation="45"/>
    </xf>
    <xf numFmtId="0" fontId="10" fillId="14" borderId="47" xfId="0" applyFont="1" applyFill="1" applyBorder="1" applyAlignment="1">
      <alignment horizontal="center"/>
    </xf>
    <xf numFmtId="0" fontId="10" fillId="14" borderId="48" xfId="0" applyFont="1" applyFill="1" applyBorder="1" applyAlignment="1">
      <alignment horizontal="center"/>
    </xf>
    <xf numFmtId="0" fontId="0" fillId="14" borderId="47" xfId="0" applyFill="1" applyBorder="1" applyAlignment="1">
      <alignment horizontal="center" wrapText="1"/>
    </xf>
    <xf numFmtId="0" fontId="0" fillId="14" borderId="1" xfId="0" applyFill="1" applyBorder="1" applyAlignment="1">
      <alignment horizontal="center" wrapText="1"/>
    </xf>
    <xf numFmtId="0" fontId="0" fillId="14" borderId="48" xfId="0" applyFill="1" applyBorder="1" applyAlignment="1">
      <alignment horizontal="center" wrapText="1"/>
    </xf>
    <xf numFmtId="0" fontId="16" fillId="2" borderId="52" xfId="0" applyFont="1" applyFill="1" applyBorder="1" applyAlignment="1">
      <alignment horizontal="center" vertical="center" textRotation="45"/>
    </xf>
    <xf numFmtId="0" fontId="16" fillId="2" borderId="53" xfId="0" applyFont="1" applyFill="1" applyBorder="1" applyAlignment="1">
      <alignment horizontal="center" vertical="center" textRotation="45"/>
    </xf>
    <xf numFmtId="0" fontId="10" fillId="2" borderId="51" xfId="0" applyFont="1" applyFill="1" applyBorder="1" applyAlignment="1">
      <alignment horizontal="center" vertical="center" textRotation="21"/>
    </xf>
    <xf numFmtId="0" fontId="10" fillId="2" borderId="53" xfId="0" applyFont="1" applyFill="1" applyBorder="1" applyAlignment="1">
      <alignment horizontal="center" vertical="center" textRotation="21"/>
    </xf>
    <xf numFmtId="0" fontId="10" fillId="0" borderId="47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6" fillId="2" borderId="51" xfId="0" applyFont="1" applyFill="1" applyBorder="1" applyAlignment="1">
      <alignment horizontal="center" vertical="center" textRotation="45"/>
    </xf>
    <xf numFmtId="0" fontId="16" fillId="2" borderId="57" xfId="0" applyFont="1" applyFill="1" applyBorder="1" applyAlignment="1">
      <alignment horizontal="center" vertical="center" textRotation="45"/>
    </xf>
    <xf numFmtId="0" fontId="10" fillId="11" borderId="47" xfId="0" applyFont="1" applyFill="1" applyBorder="1" applyAlignment="1">
      <alignment horizontal="center"/>
    </xf>
    <xf numFmtId="0" fontId="10" fillId="11" borderId="48" xfId="0" applyFont="1" applyFill="1" applyBorder="1" applyAlignment="1">
      <alignment horizontal="center"/>
    </xf>
    <xf numFmtId="0" fontId="10" fillId="11" borderId="47" xfId="0" applyFont="1" applyFill="1" applyBorder="1" applyAlignment="1">
      <alignment horizontal="center" wrapText="1"/>
    </xf>
    <xf numFmtId="0" fontId="10" fillId="11" borderId="1" xfId="0" applyFont="1" applyFill="1" applyBorder="1" applyAlignment="1">
      <alignment horizontal="center" wrapText="1"/>
    </xf>
    <xf numFmtId="0" fontId="10" fillId="11" borderId="48" xfId="0" applyFont="1" applyFill="1" applyBorder="1" applyAlignment="1">
      <alignment horizontal="center" wrapText="1"/>
    </xf>
    <xf numFmtId="0" fontId="10" fillId="13" borderId="47" xfId="0" applyFont="1" applyFill="1" applyBorder="1" applyAlignment="1">
      <alignment horizontal="left"/>
    </xf>
    <xf numFmtId="0" fontId="10" fillId="13" borderId="48" xfId="0" applyFont="1" applyFill="1" applyBorder="1" applyAlignment="1">
      <alignment horizontal="left"/>
    </xf>
    <xf numFmtId="0" fontId="16" fillId="2" borderId="51" xfId="0" applyFont="1" applyFill="1" applyBorder="1" applyAlignment="1">
      <alignment horizontal="center" vertical="center" textRotation="45" wrapText="1"/>
    </xf>
    <xf numFmtId="0" fontId="16" fillId="2" borderId="52" xfId="0" applyFont="1" applyFill="1" applyBorder="1" applyAlignment="1">
      <alignment horizontal="center" vertical="center" textRotation="45" wrapText="1"/>
    </xf>
    <xf numFmtId="0" fontId="16" fillId="2" borderId="53" xfId="0" applyFont="1" applyFill="1" applyBorder="1" applyAlignment="1">
      <alignment horizontal="center" vertical="center" textRotation="45" wrapText="1"/>
    </xf>
    <xf numFmtId="0" fontId="0" fillId="13" borderId="47" xfId="0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0" fillId="13" borderId="48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10" fillId="2" borderId="50" xfId="0" applyFont="1" applyFill="1" applyBorder="1" applyAlignment="1">
      <alignment horizontal="left"/>
    </xf>
    <xf numFmtId="0" fontId="10" fillId="2" borderId="56" xfId="0" applyFont="1" applyFill="1" applyBorder="1" applyAlignment="1">
      <alignment horizontal="left"/>
    </xf>
    <xf numFmtId="0" fontId="15" fillId="2" borderId="54" xfId="0" applyFont="1" applyFill="1" applyBorder="1" applyAlignment="1">
      <alignment horizontal="center" textRotation="45" wrapText="1"/>
    </xf>
    <xf numFmtId="0" fontId="15" fillId="2" borderId="28" xfId="0" applyFont="1" applyFill="1" applyBorder="1" applyAlignment="1">
      <alignment horizontal="center" textRotation="45" wrapText="1"/>
    </xf>
    <xf numFmtId="0" fontId="15" fillId="2" borderId="27" xfId="0" applyFont="1" applyFill="1" applyBorder="1" applyAlignment="1">
      <alignment horizontal="center" textRotation="45" wrapText="1"/>
    </xf>
    <xf numFmtId="0" fontId="10" fillId="2" borderId="25" xfId="0" applyFont="1" applyFill="1" applyBorder="1" applyAlignment="1">
      <alignment horizontal="center" vertical="center" textRotation="45"/>
    </xf>
    <xf numFmtId="0" fontId="10" fillId="2" borderId="10" xfId="0" applyFont="1" applyFill="1" applyBorder="1" applyAlignment="1">
      <alignment horizontal="center" vertical="center" textRotation="45"/>
    </xf>
    <xf numFmtId="0" fontId="10" fillId="2" borderId="24" xfId="0" applyFont="1" applyFill="1" applyBorder="1" applyAlignment="1">
      <alignment horizontal="center" vertical="center" textRotation="45"/>
    </xf>
    <xf numFmtId="0" fontId="14" fillId="2" borderId="54" xfId="0" applyFont="1" applyFill="1" applyBorder="1" applyAlignment="1">
      <alignment horizontal="center" vertical="center" textRotation="45"/>
    </xf>
    <xf numFmtId="0" fontId="14" fillId="2" borderId="28" xfId="0" applyFont="1" applyFill="1" applyBorder="1" applyAlignment="1">
      <alignment horizontal="center" vertical="center" textRotation="45"/>
    </xf>
    <xf numFmtId="0" fontId="14" fillId="2" borderId="55" xfId="0" applyFont="1" applyFill="1" applyBorder="1" applyAlignment="1">
      <alignment horizontal="center" vertical="center" textRotation="45"/>
    </xf>
    <xf numFmtId="0" fontId="15" fillId="11" borderId="32" xfId="0" applyFont="1" applyFill="1" applyBorder="1" applyAlignment="1">
      <alignment horizontal="left"/>
    </xf>
    <xf numFmtId="0" fontId="15" fillId="11" borderId="42" xfId="0" applyFont="1" applyFill="1" applyBorder="1" applyAlignment="1">
      <alignment horizontal="left"/>
    </xf>
    <xf numFmtId="0" fontId="15" fillId="2" borderId="52" xfId="0" applyFont="1" applyFill="1" applyBorder="1" applyAlignment="1">
      <alignment horizontal="center" vertical="center" textRotation="45"/>
    </xf>
    <xf numFmtId="0" fontId="11" fillId="2" borderId="0" xfId="0" applyFont="1" applyFill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36" xfId="0" applyFont="1" applyFill="1" applyBorder="1" applyAlignment="1">
      <alignment horizontal="left"/>
    </xf>
    <xf numFmtId="0" fontId="10" fillId="2" borderId="37" xfId="0" applyFont="1" applyFill="1" applyBorder="1" applyAlignment="1">
      <alignment horizontal="left"/>
    </xf>
    <xf numFmtId="0" fontId="10" fillId="2" borderId="38" xfId="0" applyFont="1" applyFill="1" applyBorder="1" applyAlignment="1">
      <alignment horizontal="left"/>
    </xf>
    <xf numFmtId="0" fontId="14" fillId="2" borderId="36" xfId="0" applyFont="1" applyFill="1" applyBorder="1" applyAlignment="1">
      <alignment horizontal="left"/>
    </xf>
    <xf numFmtId="0" fontId="14" fillId="2" borderId="37" xfId="0" applyFont="1" applyFill="1" applyBorder="1" applyAlignment="1">
      <alignment horizontal="left"/>
    </xf>
    <xf numFmtId="0" fontId="14" fillId="2" borderId="38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10" fillId="2" borderId="11" xfId="0" applyFont="1" applyFill="1" applyBorder="1" applyAlignment="1">
      <alignment horizontal="center"/>
    </xf>
    <xf numFmtId="0" fontId="10" fillId="2" borderId="36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2" fillId="2" borderId="69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59" xfId="0" applyFont="1" applyFill="1" applyBorder="1" applyAlignment="1">
      <alignment horizontal="center" vertical="top" wrapText="1"/>
    </xf>
    <xf numFmtId="0" fontId="12" fillId="2" borderId="57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70" xfId="0" applyFont="1" applyFill="1" applyBorder="1" applyAlignment="1">
      <alignment horizontal="center" vertical="top" wrapText="1"/>
    </xf>
    <xf numFmtId="0" fontId="12" fillId="2" borderId="50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56" xfId="0" applyFont="1" applyFill="1" applyBorder="1" applyAlignment="1">
      <alignment horizontal="center" vertical="top" wrapText="1"/>
    </xf>
    <xf numFmtId="0" fontId="0" fillId="9" borderId="32" xfId="0" applyFill="1" applyBorder="1" applyAlignment="1">
      <alignment horizontal="center"/>
    </xf>
    <xf numFmtId="0" fontId="0" fillId="9" borderId="49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10" fillId="2" borderId="48" xfId="0" applyFont="1" applyFill="1" applyBorder="1" applyAlignment="1">
      <alignment horizontal="left"/>
    </xf>
    <xf numFmtId="0" fontId="18" fillId="2" borderId="51" xfId="0" applyFont="1" applyFill="1" applyBorder="1" applyAlignment="1">
      <alignment horizontal="center" vertical="center" textRotation="39"/>
    </xf>
    <xf numFmtId="0" fontId="18" fillId="2" borderId="52" xfId="0" applyFont="1" applyFill="1" applyBorder="1" applyAlignment="1">
      <alignment horizontal="center" vertical="center" textRotation="39"/>
    </xf>
    <xf numFmtId="0" fontId="18" fillId="2" borderId="53" xfId="0" applyFont="1" applyFill="1" applyBorder="1" applyAlignment="1">
      <alignment horizontal="center" vertical="center" textRotation="39"/>
    </xf>
    <xf numFmtId="0" fontId="0" fillId="2" borderId="31" xfId="0" applyFill="1" applyBorder="1"/>
    <xf numFmtId="0" fontId="0" fillId="2" borderId="0" xfId="0" applyFill="1" applyBorder="1" applyAlignment="1">
      <alignment vertical="center"/>
    </xf>
    <xf numFmtId="0" fontId="0" fillId="2" borderId="30" xfId="0" applyFill="1" applyBorder="1"/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Normale" xfId="0" builtinId="0"/>
    <cellStyle name="Normale 2" xfId="1"/>
    <cellStyle name="Valore non valido" xfId="10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2"/>
  <sheetViews>
    <sheetView tabSelected="1" topLeftCell="A310" workbookViewId="0">
      <selection activeCell="E276" sqref="C276:E276"/>
    </sheetView>
  </sheetViews>
  <sheetFormatPr defaultColWidth="8.85546875" defaultRowHeight="15"/>
  <cols>
    <col min="1" max="1" width="8.85546875" style="1"/>
    <col min="2" max="2" width="53" style="1" bestFit="1" customWidth="1"/>
    <col min="3" max="3" width="16.28515625" style="1" customWidth="1"/>
    <col min="4" max="4" width="25.85546875" style="112" bestFit="1" customWidth="1"/>
    <col min="5" max="5" width="36.7109375" style="1" bestFit="1" customWidth="1"/>
    <col min="6" max="6" width="40.42578125" style="112" bestFit="1" customWidth="1"/>
    <col min="7" max="7" width="17.85546875" style="29" bestFit="1" customWidth="1"/>
    <col min="8" max="8" width="32" style="29" bestFit="1" customWidth="1"/>
    <col min="9" max="9" width="17.140625" style="29" customWidth="1"/>
    <col min="10" max="10" width="11.42578125" style="1" bestFit="1" customWidth="1"/>
    <col min="11" max="11" width="10.7109375" style="1" bestFit="1" customWidth="1"/>
    <col min="12" max="16384" width="8.85546875" style="1"/>
  </cols>
  <sheetData>
    <row r="1" spans="1:15" ht="19.5" thickBot="1">
      <c r="A1" s="318"/>
      <c r="B1" s="318"/>
      <c r="C1" s="170"/>
    </row>
    <row r="2" spans="1:15" ht="15" customHeight="1">
      <c r="A2" s="332" t="s">
        <v>544</v>
      </c>
      <c r="B2" s="333"/>
      <c r="C2" s="333"/>
      <c r="D2" s="333"/>
      <c r="E2" s="333"/>
      <c r="F2" s="333"/>
      <c r="G2" s="333"/>
      <c r="H2" s="333"/>
      <c r="I2" s="334"/>
      <c r="J2" s="166"/>
      <c r="K2" s="166"/>
      <c r="L2" s="166"/>
      <c r="M2" s="166"/>
      <c r="N2" s="166"/>
      <c r="O2" s="166"/>
    </row>
    <row r="3" spans="1:15" ht="15" customHeight="1">
      <c r="A3" s="335"/>
      <c r="B3" s="336"/>
      <c r="C3" s="336"/>
      <c r="D3" s="336"/>
      <c r="E3" s="336"/>
      <c r="F3" s="336"/>
      <c r="G3" s="336"/>
      <c r="H3" s="336"/>
      <c r="I3" s="337"/>
      <c r="J3" s="166"/>
      <c r="K3" s="166"/>
      <c r="L3" s="166"/>
      <c r="M3" s="166"/>
      <c r="N3" s="166"/>
      <c r="O3" s="166"/>
    </row>
    <row r="4" spans="1:15" ht="15" customHeight="1">
      <c r="A4" s="335"/>
      <c r="B4" s="336"/>
      <c r="C4" s="336"/>
      <c r="D4" s="336"/>
      <c r="E4" s="336"/>
      <c r="F4" s="336"/>
      <c r="G4" s="336"/>
      <c r="H4" s="336"/>
      <c r="I4" s="337"/>
      <c r="J4" s="166"/>
      <c r="K4" s="166"/>
      <c r="L4" s="166"/>
      <c r="M4" s="166"/>
      <c r="N4" s="166"/>
      <c r="O4" s="166"/>
    </row>
    <row r="5" spans="1:15" ht="15" customHeight="1" thickBot="1">
      <c r="A5" s="338"/>
      <c r="B5" s="339"/>
      <c r="C5" s="339"/>
      <c r="D5" s="339"/>
      <c r="E5" s="339"/>
      <c r="F5" s="339"/>
      <c r="G5" s="339"/>
      <c r="H5" s="339"/>
      <c r="I5" s="340"/>
      <c r="J5" s="166"/>
      <c r="K5" s="166"/>
      <c r="L5" s="166"/>
      <c r="M5" s="166"/>
      <c r="N5" s="166"/>
      <c r="O5" s="166"/>
    </row>
    <row r="6" spans="1:15" ht="66.75" thickBot="1">
      <c r="A6" s="327"/>
      <c r="B6" s="327"/>
      <c r="C6" s="327"/>
      <c r="D6" s="327"/>
      <c r="E6" s="327"/>
      <c r="F6" s="104"/>
      <c r="G6" s="245" t="s">
        <v>612</v>
      </c>
      <c r="H6" s="246" t="s">
        <v>613</v>
      </c>
      <c r="I6" s="247" t="s">
        <v>614</v>
      </c>
      <c r="J6" s="67"/>
      <c r="K6" s="67"/>
      <c r="L6" s="67"/>
      <c r="M6" s="67"/>
      <c r="N6" s="67"/>
      <c r="O6" s="67"/>
    </row>
    <row r="7" spans="1:15" ht="21.75" thickBot="1">
      <c r="E7" s="248" t="s">
        <v>552</v>
      </c>
      <c r="F7" s="249"/>
      <c r="G7" s="242">
        <f>G10+G23+G58+G129+G363+G403</f>
        <v>668728.66327868856</v>
      </c>
      <c r="H7" s="243">
        <f>H10+H23+H58+H129+H363+H403</f>
        <v>430041.83327868849</v>
      </c>
      <c r="I7" s="244">
        <f>I10+I23+I58+I129+I363+I403</f>
        <v>430041.83327868849</v>
      </c>
      <c r="J7" s="29"/>
    </row>
    <row r="8" spans="1:15" ht="15.75" thickBot="1"/>
    <row r="9" spans="1:15" ht="22.5" thickTop="1" thickBot="1">
      <c r="B9" s="324" t="s">
        <v>594</v>
      </c>
      <c r="C9" s="325"/>
      <c r="D9" s="325"/>
      <c r="E9" s="325"/>
      <c r="F9" s="325"/>
      <c r="G9" s="325"/>
      <c r="H9" s="325"/>
      <c r="I9" s="326"/>
    </row>
    <row r="10" spans="1:15" ht="15.75" thickBot="1">
      <c r="B10" s="193" t="s">
        <v>598</v>
      </c>
      <c r="C10" s="343"/>
      <c r="D10" s="344"/>
      <c r="E10" s="344"/>
      <c r="F10" s="345"/>
      <c r="G10" s="235">
        <f>G11+G14+G17</f>
        <v>3923.88</v>
      </c>
      <c r="H10" s="236">
        <f t="shared" ref="H10:I10" si="0">H11+H14+H17</f>
        <v>2287.71</v>
      </c>
      <c r="I10" s="237">
        <f t="shared" si="0"/>
        <v>2287.71</v>
      </c>
      <c r="J10" s="29"/>
    </row>
    <row r="11" spans="1:15" ht="15.75" thickBot="1">
      <c r="B11" s="23" t="s">
        <v>589</v>
      </c>
      <c r="C11" s="184"/>
      <c r="D11" s="113"/>
      <c r="E11" s="2"/>
      <c r="F11" s="113"/>
      <c r="G11" s="233">
        <f>SUM(G13)</f>
        <v>0</v>
      </c>
      <c r="H11" s="234">
        <f>SUM(H13)</f>
        <v>0</v>
      </c>
      <c r="I11" s="234">
        <f>SUM(I13)</f>
        <v>0</v>
      </c>
    </row>
    <row r="12" spans="1:15">
      <c r="B12" s="348" t="s">
        <v>599</v>
      </c>
      <c r="C12" s="194" t="s">
        <v>595</v>
      </c>
      <c r="D12" s="114" t="s">
        <v>1</v>
      </c>
      <c r="E12" s="3" t="s">
        <v>2</v>
      </c>
      <c r="F12" s="133" t="s">
        <v>3</v>
      </c>
      <c r="G12" s="64" t="s">
        <v>7</v>
      </c>
      <c r="H12" s="173" t="s">
        <v>7</v>
      </c>
      <c r="I12" s="20" t="s">
        <v>7</v>
      </c>
    </row>
    <row r="13" spans="1:15" ht="15.75" thickBot="1">
      <c r="B13" s="349"/>
      <c r="D13" s="31"/>
      <c r="E13" s="4"/>
      <c r="F13" s="171"/>
      <c r="G13" s="238"/>
      <c r="H13" s="65"/>
      <c r="I13" s="21"/>
    </row>
    <row r="14" spans="1:15" ht="19.5" thickBot="1">
      <c r="B14" s="349"/>
      <c r="C14" s="346" t="s">
        <v>5</v>
      </c>
      <c r="D14" s="346"/>
      <c r="E14" s="346"/>
      <c r="F14" s="347"/>
      <c r="G14" s="240">
        <f>SUM(G16:G16)</f>
        <v>2675.4</v>
      </c>
      <c r="H14" s="51">
        <f>SUM(H16:H16)</f>
        <v>1039.23</v>
      </c>
      <c r="I14" s="241">
        <f>SUM(I16:I16)</f>
        <v>1039.23</v>
      </c>
    </row>
    <row r="15" spans="1:15">
      <c r="B15" s="349"/>
      <c r="C15" s="195" t="s">
        <v>595</v>
      </c>
      <c r="D15" s="186" t="s">
        <v>1</v>
      </c>
      <c r="E15" s="3" t="s">
        <v>2</v>
      </c>
      <c r="F15" s="133" t="s">
        <v>3</v>
      </c>
      <c r="G15" s="239" t="s">
        <v>7</v>
      </c>
      <c r="H15" s="173" t="s">
        <v>7</v>
      </c>
      <c r="I15" s="20" t="s">
        <v>7</v>
      </c>
    </row>
    <row r="16" spans="1:15" ht="30.75" thickBot="1">
      <c r="B16" s="349"/>
      <c r="C16" s="351" t="s">
        <v>615</v>
      </c>
      <c r="D16" s="189" t="s">
        <v>518</v>
      </c>
      <c r="E16" s="12" t="s">
        <v>519</v>
      </c>
      <c r="F16" s="190" t="s">
        <v>543</v>
      </c>
      <c r="G16" s="238">
        <v>2675.4</v>
      </c>
      <c r="H16" s="65">
        <f>G16-50-50-50-50-149-149-149-86-86-155.17-40-40-44-40-142-142-62-40-43-69</f>
        <v>1039.23</v>
      </c>
      <c r="I16" s="21">
        <f>H16</f>
        <v>1039.23</v>
      </c>
    </row>
    <row r="17" spans="2:9" ht="19.5" thickBot="1">
      <c r="B17" s="349"/>
      <c r="C17" s="346" t="s">
        <v>6</v>
      </c>
      <c r="D17" s="346"/>
      <c r="E17" s="346"/>
      <c r="F17" s="347"/>
      <c r="G17" s="240">
        <f>SUM(G19:G20)</f>
        <v>1248.48</v>
      </c>
      <c r="H17" s="241">
        <f>SUM(H19:H20)</f>
        <v>1248.48</v>
      </c>
      <c r="I17" s="51">
        <f>SUM(I19:I20)</f>
        <v>1248.48</v>
      </c>
    </row>
    <row r="18" spans="2:9">
      <c r="B18" s="349"/>
      <c r="C18" s="195" t="s">
        <v>595</v>
      </c>
      <c r="D18" s="186" t="s">
        <v>1</v>
      </c>
      <c r="E18" s="3" t="s">
        <v>2</v>
      </c>
      <c r="F18" s="133" t="s">
        <v>3</v>
      </c>
      <c r="G18" s="239" t="s">
        <v>7</v>
      </c>
      <c r="H18" s="173" t="s">
        <v>7</v>
      </c>
      <c r="I18" s="38" t="s">
        <v>7</v>
      </c>
    </row>
    <row r="19" spans="2:9" ht="90">
      <c r="B19" s="349"/>
      <c r="C19" s="352" t="s">
        <v>616</v>
      </c>
      <c r="D19" s="187" t="s">
        <v>215</v>
      </c>
      <c r="E19" s="35" t="s">
        <v>221</v>
      </c>
      <c r="F19" s="57" t="s">
        <v>590</v>
      </c>
      <c r="G19" s="64">
        <v>624.24</v>
      </c>
      <c r="H19" s="174">
        <v>624.24</v>
      </c>
      <c r="I19" s="64">
        <v>624.24</v>
      </c>
    </row>
    <row r="20" spans="2:9" ht="30.75" thickBot="1">
      <c r="B20" s="350"/>
      <c r="C20" s="353" t="s">
        <v>617</v>
      </c>
      <c r="D20" s="188" t="s">
        <v>262</v>
      </c>
      <c r="E20" s="9" t="s">
        <v>265</v>
      </c>
      <c r="F20" s="172" t="s">
        <v>565</v>
      </c>
      <c r="G20" s="64">
        <v>624.24</v>
      </c>
      <c r="H20" s="175">
        <v>624.24</v>
      </c>
      <c r="I20" s="25">
        <v>624.24</v>
      </c>
    </row>
    <row r="21" spans="2:9" ht="15.75" thickBot="1"/>
    <row r="22" spans="2:9" ht="16.5" customHeight="1" thickTop="1" thickBot="1">
      <c r="B22" s="321" t="s">
        <v>596</v>
      </c>
      <c r="C22" s="322"/>
      <c r="D22" s="322"/>
      <c r="E22" s="322"/>
      <c r="F22" s="322"/>
      <c r="G22" s="322"/>
      <c r="H22" s="322"/>
      <c r="I22" s="323"/>
    </row>
    <row r="23" spans="2:9" ht="16.5" thickBot="1">
      <c r="B23" s="192" t="s">
        <v>597</v>
      </c>
      <c r="C23" s="341"/>
      <c r="D23" s="342"/>
      <c r="E23" s="342"/>
      <c r="F23" s="342"/>
      <c r="G23" s="230">
        <f>G24+G29+G35+G39+G52</f>
        <v>45019.983278688531</v>
      </c>
      <c r="H23" s="231">
        <f t="shared" ref="H23:I23" si="1">H24+H29+H35+H39+H52</f>
        <v>44668.983278688531</v>
      </c>
      <c r="I23" s="232">
        <f t="shared" si="1"/>
        <v>44668.983278688531</v>
      </c>
    </row>
    <row r="24" spans="2:9" ht="15.75" thickBot="1">
      <c r="B24" s="191" t="s">
        <v>467</v>
      </c>
      <c r="C24" s="198"/>
      <c r="D24" s="119"/>
      <c r="E24" s="92"/>
      <c r="F24" s="119"/>
      <c r="G24" s="94">
        <f>SUM(G26:G28)</f>
        <v>10713.44</v>
      </c>
      <c r="H24" s="94">
        <f>SUM(H26:H28)</f>
        <v>10713.44</v>
      </c>
      <c r="I24" s="94">
        <f>SUM(I26:I28)</f>
        <v>10713.44</v>
      </c>
    </row>
    <row r="25" spans="2:9">
      <c r="B25" s="312" t="s">
        <v>600</v>
      </c>
      <c r="C25" s="33" t="s">
        <v>595</v>
      </c>
      <c r="D25" s="196" t="s">
        <v>1</v>
      </c>
      <c r="E25" s="16" t="s">
        <v>2</v>
      </c>
      <c r="F25" s="117" t="s">
        <v>3</v>
      </c>
      <c r="G25" s="99" t="s">
        <v>7</v>
      </c>
      <c r="H25" s="99" t="s">
        <v>7</v>
      </c>
      <c r="I25" s="99" t="s">
        <v>7</v>
      </c>
    </row>
    <row r="26" spans="2:9">
      <c r="B26" s="313"/>
      <c r="C26" s="351" t="s">
        <v>618</v>
      </c>
      <c r="D26" s="197" t="s">
        <v>476</v>
      </c>
      <c r="E26" s="59" t="s">
        <v>500</v>
      </c>
      <c r="F26" s="118" t="s">
        <v>478</v>
      </c>
      <c r="G26" s="60">
        <v>204.72</v>
      </c>
      <c r="H26" s="88">
        <f>G26</f>
        <v>204.72</v>
      </c>
      <c r="I26" s="138">
        <f>H26</f>
        <v>204.72</v>
      </c>
    </row>
    <row r="27" spans="2:9">
      <c r="B27" s="313"/>
      <c r="C27" s="351" t="s">
        <v>619</v>
      </c>
      <c r="D27" s="197" t="s">
        <v>476</v>
      </c>
      <c r="E27" s="59" t="s">
        <v>501</v>
      </c>
      <c r="F27" s="118" t="s">
        <v>478</v>
      </c>
      <c r="G27" s="60">
        <v>204.72</v>
      </c>
      <c r="H27" s="88">
        <f>G27</f>
        <v>204.72</v>
      </c>
      <c r="I27" s="138">
        <f>G27</f>
        <v>204.72</v>
      </c>
    </row>
    <row r="28" spans="2:9" ht="15.75" thickBot="1">
      <c r="B28" s="314"/>
      <c r="C28" s="351" t="s">
        <v>620</v>
      </c>
      <c r="D28" s="197" t="s">
        <v>477</v>
      </c>
      <c r="E28" s="61" t="s">
        <v>498</v>
      </c>
      <c r="F28" s="118" t="s">
        <v>479</v>
      </c>
      <c r="G28" s="60">
        <f>2400+1000+360+5400+400+540+204</f>
        <v>10304</v>
      </c>
      <c r="H28" s="88">
        <f>G28</f>
        <v>10304</v>
      </c>
      <c r="I28" s="138">
        <f>G28</f>
        <v>10304</v>
      </c>
    </row>
    <row r="29" spans="2:9" ht="15.75" thickBot="1">
      <c r="B29" s="89" t="s">
        <v>466</v>
      </c>
      <c r="C29" s="198"/>
      <c r="D29" s="121"/>
      <c r="E29" s="90"/>
      <c r="F29" s="121"/>
      <c r="G29" s="94">
        <f>SUM(G31:G33)</f>
        <v>12867.04</v>
      </c>
      <c r="H29" s="94">
        <f t="shared" ref="H29:I29" si="2">SUM(H31:H33)</f>
        <v>12867.04</v>
      </c>
      <c r="I29" s="94">
        <f t="shared" si="2"/>
        <v>12867.04</v>
      </c>
    </row>
    <row r="30" spans="2:9">
      <c r="B30" s="272" t="s">
        <v>611</v>
      </c>
      <c r="C30" s="194" t="s">
        <v>595</v>
      </c>
      <c r="D30" s="122" t="s">
        <v>1</v>
      </c>
      <c r="E30" s="33" t="s">
        <v>2</v>
      </c>
      <c r="F30" s="122" t="s">
        <v>3</v>
      </c>
      <c r="G30" s="99" t="s">
        <v>7</v>
      </c>
      <c r="H30" s="99" t="s">
        <v>7</v>
      </c>
      <c r="I30" s="99" t="s">
        <v>7</v>
      </c>
    </row>
    <row r="31" spans="2:9">
      <c r="B31" s="273"/>
      <c r="C31" s="351" t="s">
        <v>621</v>
      </c>
      <c r="D31" s="118" t="s">
        <v>471</v>
      </c>
      <c r="E31" s="61" t="s">
        <v>473</v>
      </c>
      <c r="F31" s="118" t="s">
        <v>472</v>
      </c>
      <c r="G31" s="60">
        <v>3860.12</v>
      </c>
      <c r="H31" s="88">
        <f>G31</f>
        <v>3860.12</v>
      </c>
      <c r="I31" s="138">
        <f>G31</f>
        <v>3860.12</v>
      </c>
    </row>
    <row r="32" spans="2:9">
      <c r="B32" s="273"/>
      <c r="C32" s="351" t="s">
        <v>622</v>
      </c>
      <c r="D32" s="118" t="s">
        <v>471</v>
      </c>
      <c r="E32" s="59" t="s">
        <v>474</v>
      </c>
      <c r="F32" s="118" t="s">
        <v>472</v>
      </c>
      <c r="G32" s="60">
        <v>5146.8</v>
      </c>
      <c r="H32" s="88">
        <f>G32</f>
        <v>5146.8</v>
      </c>
      <c r="I32" s="138">
        <f>G32</f>
        <v>5146.8</v>
      </c>
    </row>
    <row r="33" spans="2:9">
      <c r="B33" s="273"/>
      <c r="C33" s="351" t="s">
        <v>623</v>
      </c>
      <c r="D33" s="118" t="s">
        <v>471</v>
      </c>
      <c r="E33" s="59" t="s">
        <v>475</v>
      </c>
      <c r="F33" s="118" t="s">
        <v>472</v>
      </c>
      <c r="G33" s="60">
        <v>3860.12</v>
      </c>
      <c r="H33" s="88">
        <f>G33</f>
        <v>3860.12</v>
      </c>
      <c r="I33" s="138">
        <f>G33</f>
        <v>3860.12</v>
      </c>
    </row>
    <row r="34" spans="2:9" ht="15.75" thickBot="1">
      <c r="B34" s="274"/>
      <c r="C34" s="11"/>
      <c r="D34" s="223"/>
      <c r="E34" s="228"/>
      <c r="F34" s="223"/>
      <c r="G34" s="229"/>
      <c r="H34" s="68"/>
      <c r="I34" s="137"/>
    </row>
    <row r="35" spans="2:9" ht="15.75" thickBot="1">
      <c r="B35" s="89" t="s">
        <v>469</v>
      </c>
      <c r="C35" s="257"/>
      <c r="D35" s="258"/>
      <c r="E35" s="258"/>
      <c r="F35" s="259"/>
      <c r="G35" s="93">
        <f>SUM(G37:G37)</f>
        <v>3248</v>
      </c>
      <c r="H35" s="93">
        <f t="shared" ref="H35:I35" si="3">SUM(H37:H37)</f>
        <v>3248</v>
      </c>
      <c r="I35" s="93">
        <f t="shared" si="3"/>
        <v>3248</v>
      </c>
    </row>
    <row r="36" spans="2:9">
      <c r="B36" s="268" t="s">
        <v>611</v>
      </c>
      <c r="C36" s="195" t="s">
        <v>595</v>
      </c>
      <c r="D36" s="196" t="s">
        <v>1</v>
      </c>
      <c r="E36" s="16" t="s">
        <v>2</v>
      </c>
      <c r="F36" s="117" t="s">
        <v>3</v>
      </c>
      <c r="G36" s="99" t="s">
        <v>7</v>
      </c>
      <c r="H36" s="99" t="s">
        <v>7</v>
      </c>
      <c r="I36" s="99" t="s">
        <v>7</v>
      </c>
    </row>
    <row r="37" spans="2:9">
      <c r="B37" s="317"/>
      <c r="C37" s="351" t="s">
        <v>624</v>
      </c>
      <c r="D37" s="26" t="s">
        <v>509</v>
      </c>
      <c r="E37" s="5" t="s">
        <v>502</v>
      </c>
      <c r="F37" s="26" t="s">
        <v>482</v>
      </c>
      <c r="G37" s="79">
        <v>3248</v>
      </c>
      <c r="H37" s="64">
        <f>G37</f>
        <v>3248</v>
      </c>
      <c r="I37" s="19">
        <f>G37</f>
        <v>3248</v>
      </c>
    </row>
    <row r="38" spans="2:9" ht="15.75" thickBot="1">
      <c r="B38" s="269"/>
      <c r="C38" s="11"/>
      <c r="D38" s="100"/>
      <c r="E38" s="10"/>
      <c r="F38" s="100"/>
      <c r="G38" s="65"/>
      <c r="H38" s="65"/>
      <c r="I38" s="21"/>
    </row>
    <row r="39" spans="2:9" ht="15.75" thickBot="1">
      <c r="B39" s="89" t="s">
        <v>470</v>
      </c>
      <c r="C39" s="257"/>
      <c r="D39" s="258"/>
      <c r="E39" s="258"/>
      <c r="F39" s="259"/>
      <c r="G39" s="91">
        <f>SUM(G41:G50)</f>
        <v>12879.313278688527</v>
      </c>
      <c r="H39" s="91">
        <f>SUM(H41:H50)</f>
        <v>12879.313278688527</v>
      </c>
      <c r="I39" s="103">
        <f>SUM(I41:I50)</f>
        <v>12879.313278688527</v>
      </c>
    </row>
    <row r="40" spans="2:9">
      <c r="B40" s="312" t="s">
        <v>600</v>
      </c>
      <c r="C40" s="16" t="s">
        <v>595</v>
      </c>
      <c r="D40" s="117" t="s">
        <v>1</v>
      </c>
      <c r="E40" s="16" t="s">
        <v>2</v>
      </c>
      <c r="F40" s="117" t="s">
        <v>3</v>
      </c>
      <c r="G40" s="78" t="s">
        <v>7</v>
      </c>
      <c r="H40" s="78" t="s">
        <v>7</v>
      </c>
      <c r="I40" s="32" t="s">
        <v>7</v>
      </c>
    </row>
    <row r="41" spans="2:9">
      <c r="B41" s="313"/>
      <c r="C41" s="351" t="s">
        <v>625</v>
      </c>
      <c r="D41" s="123" t="s">
        <v>480</v>
      </c>
      <c r="E41" s="63" t="s">
        <v>499</v>
      </c>
      <c r="F41" s="26" t="s">
        <v>481</v>
      </c>
      <c r="G41" s="84">
        <v>2000</v>
      </c>
      <c r="H41" s="88">
        <f t="shared" ref="H41:H50" si="4">G41</f>
        <v>2000</v>
      </c>
      <c r="I41" s="138">
        <f t="shared" ref="I41:I50" si="5">G41</f>
        <v>2000</v>
      </c>
    </row>
    <row r="42" spans="2:9">
      <c r="B42" s="313"/>
      <c r="C42" s="351" t="s">
        <v>626</v>
      </c>
      <c r="D42" s="124" t="s">
        <v>471</v>
      </c>
      <c r="E42" s="5" t="s">
        <v>508</v>
      </c>
      <c r="F42" s="124" t="s">
        <v>483</v>
      </c>
      <c r="G42" s="85">
        <v>10234.01</v>
      </c>
      <c r="H42" s="88">
        <f t="shared" si="4"/>
        <v>10234.01</v>
      </c>
      <c r="I42" s="138">
        <f t="shared" si="5"/>
        <v>10234.01</v>
      </c>
    </row>
    <row r="43" spans="2:9">
      <c r="B43" s="313"/>
      <c r="C43" s="351" t="s">
        <v>627</v>
      </c>
      <c r="D43" s="118" t="s">
        <v>484</v>
      </c>
      <c r="E43" s="5" t="s">
        <v>485</v>
      </c>
      <c r="F43" s="124" t="s">
        <v>486</v>
      </c>
      <c r="G43" s="85">
        <f>131.41/1.22</f>
        <v>107.71311475409836</v>
      </c>
      <c r="H43" s="88">
        <f t="shared" si="4"/>
        <v>107.71311475409836</v>
      </c>
      <c r="I43" s="138">
        <f t="shared" si="5"/>
        <v>107.71311475409836</v>
      </c>
    </row>
    <row r="44" spans="2:9">
      <c r="B44" s="313"/>
      <c r="C44" s="351" t="s">
        <v>628</v>
      </c>
      <c r="D44" s="118" t="s">
        <v>484</v>
      </c>
      <c r="E44" s="5" t="s">
        <v>487</v>
      </c>
      <c r="F44" s="124" t="s">
        <v>486</v>
      </c>
      <c r="G44" s="85">
        <f>280.32/1.22</f>
        <v>229.7704918032787</v>
      </c>
      <c r="H44" s="88">
        <f t="shared" si="4"/>
        <v>229.7704918032787</v>
      </c>
      <c r="I44" s="138">
        <f t="shared" si="5"/>
        <v>229.7704918032787</v>
      </c>
    </row>
    <row r="45" spans="2:9">
      <c r="B45" s="313"/>
      <c r="C45" s="351" t="s">
        <v>629</v>
      </c>
      <c r="D45" s="118" t="s">
        <v>484</v>
      </c>
      <c r="E45" s="5" t="s">
        <v>488</v>
      </c>
      <c r="F45" s="124" t="s">
        <v>489</v>
      </c>
      <c r="G45" s="85">
        <f>58.62/1.22</f>
        <v>48.049180327868854</v>
      </c>
      <c r="H45" s="88">
        <f t="shared" si="4"/>
        <v>48.049180327868854</v>
      </c>
      <c r="I45" s="138">
        <f t="shared" si="5"/>
        <v>48.049180327868854</v>
      </c>
    </row>
    <row r="46" spans="2:9">
      <c r="B46" s="313"/>
      <c r="C46" s="351" t="s">
        <v>630</v>
      </c>
      <c r="D46" s="118" t="s">
        <v>484</v>
      </c>
      <c r="E46" s="5" t="s">
        <v>490</v>
      </c>
      <c r="F46" s="124" t="s">
        <v>491</v>
      </c>
      <c r="G46" s="85">
        <f>67.1/1.22</f>
        <v>55</v>
      </c>
      <c r="H46" s="88">
        <f t="shared" si="4"/>
        <v>55</v>
      </c>
      <c r="I46" s="138">
        <f t="shared" si="5"/>
        <v>55</v>
      </c>
    </row>
    <row r="47" spans="2:9">
      <c r="B47" s="313"/>
      <c r="C47" s="351" t="s">
        <v>631</v>
      </c>
      <c r="D47" s="118" t="s">
        <v>484</v>
      </c>
      <c r="E47" s="5" t="s">
        <v>492</v>
      </c>
      <c r="F47" s="124" t="s">
        <v>493</v>
      </c>
      <c r="G47" s="85">
        <f>101.88/1.22</f>
        <v>83.508196721311478</v>
      </c>
      <c r="H47" s="88">
        <f t="shared" si="4"/>
        <v>83.508196721311478</v>
      </c>
      <c r="I47" s="138">
        <f t="shared" si="5"/>
        <v>83.508196721311478</v>
      </c>
    </row>
    <row r="48" spans="2:9">
      <c r="B48" s="313"/>
      <c r="C48" s="351" t="s">
        <v>632</v>
      </c>
      <c r="D48" s="118" t="s">
        <v>484</v>
      </c>
      <c r="E48" s="5" t="s">
        <v>494</v>
      </c>
      <c r="F48" s="124" t="s">
        <v>493</v>
      </c>
      <c r="G48" s="85">
        <f>90.5/1.22</f>
        <v>74.180327868852459</v>
      </c>
      <c r="H48" s="88">
        <f t="shared" si="4"/>
        <v>74.180327868852459</v>
      </c>
      <c r="I48" s="138">
        <f t="shared" si="5"/>
        <v>74.180327868852459</v>
      </c>
    </row>
    <row r="49" spans="2:9">
      <c r="B49" s="313"/>
      <c r="C49" s="351" t="s">
        <v>633</v>
      </c>
      <c r="D49" s="118" t="s">
        <v>484</v>
      </c>
      <c r="E49" s="5" t="s">
        <v>495</v>
      </c>
      <c r="F49" s="124" t="s">
        <v>493</v>
      </c>
      <c r="G49" s="85">
        <f>28.23/1.22</f>
        <v>23.139344262295083</v>
      </c>
      <c r="H49" s="88">
        <f t="shared" si="4"/>
        <v>23.139344262295083</v>
      </c>
      <c r="I49" s="138">
        <f t="shared" si="5"/>
        <v>23.139344262295083</v>
      </c>
    </row>
    <row r="50" spans="2:9" ht="15.75" thickBot="1">
      <c r="B50" s="314"/>
      <c r="C50" s="351" t="s">
        <v>634</v>
      </c>
      <c r="D50" s="118" t="s">
        <v>484</v>
      </c>
      <c r="E50" s="5" t="s">
        <v>496</v>
      </c>
      <c r="F50" s="26" t="s">
        <v>497</v>
      </c>
      <c r="G50" s="85">
        <f>29.21/1.22</f>
        <v>23.942622950819672</v>
      </c>
      <c r="H50" s="88">
        <f t="shared" si="4"/>
        <v>23.942622950819672</v>
      </c>
      <c r="I50" s="138">
        <f t="shared" si="5"/>
        <v>23.942622950819672</v>
      </c>
    </row>
    <row r="51" spans="2:9" ht="15.75" thickBot="1">
      <c r="B51" s="222"/>
      <c r="C51" s="11"/>
      <c r="D51" s="223"/>
      <c r="E51" s="10"/>
      <c r="F51" s="100"/>
      <c r="G51" s="224"/>
      <c r="H51" s="68"/>
      <c r="I51" s="137"/>
    </row>
    <row r="52" spans="2:9" ht="15.75" thickBot="1">
      <c r="B52" s="89" t="s">
        <v>468</v>
      </c>
      <c r="C52" s="257"/>
      <c r="D52" s="258"/>
      <c r="E52" s="258"/>
      <c r="F52" s="259"/>
      <c r="G52" s="225">
        <f>SUM(G54:G55)</f>
        <v>5312.1900000000005</v>
      </c>
      <c r="H52" s="226">
        <f t="shared" ref="H52:I52" si="6">SUM(H54:H55)</f>
        <v>4961.1900000000005</v>
      </c>
      <c r="I52" s="227">
        <f t="shared" si="6"/>
        <v>4961.1900000000005</v>
      </c>
    </row>
    <row r="53" spans="2:9">
      <c r="B53" s="306" t="s">
        <v>600</v>
      </c>
      <c r="C53" s="33" t="s">
        <v>595</v>
      </c>
      <c r="D53" s="120" t="s">
        <v>1</v>
      </c>
      <c r="E53" s="16" t="s">
        <v>2</v>
      </c>
      <c r="F53" s="117" t="s">
        <v>3</v>
      </c>
      <c r="G53" s="99" t="s">
        <v>7</v>
      </c>
      <c r="H53" s="99" t="s">
        <v>7</v>
      </c>
      <c r="I53" s="99" t="s">
        <v>7</v>
      </c>
    </row>
    <row r="54" spans="2:9">
      <c r="B54" s="307"/>
      <c r="C54" s="351" t="s">
        <v>635</v>
      </c>
      <c r="D54" s="118" t="s">
        <v>503</v>
      </c>
      <c r="E54" s="5" t="s">
        <v>504</v>
      </c>
      <c r="F54" s="26" t="s">
        <v>505</v>
      </c>
      <c r="G54" s="60">
        <v>2682.09</v>
      </c>
      <c r="H54" s="164">
        <f>G54</f>
        <v>2682.09</v>
      </c>
      <c r="I54" s="165">
        <f>G54</f>
        <v>2682.09</v>
      </c>
    </row>
    <row r="55" spans="2:9" ht="24" customHeight="1" thickBot="1">
      <c r="B55" s="308"/>
      <c r="C55" s="351" t="s">
        <v>636</v>
      </c>
      <c r="D55" s="105" t="s">
        <v>503</v>
      </c>
      <c r="E55" s="9" t="s">
        <v>506</v>
      </c>
      <c r="F55" s="105" t="s">
        <v>507</v>
      </c>
      <c r="G55" s="44">
        <v>2630.1</v>
      </c>
      <c r="H55" s="44">
        <f>G55-141-54.5-54.5-32-34.5-34.5</f>
        <v>2279.1</v>
      </c>
      <c r="I55" s="44">
        <f>H55</f>
        <v>2279.1</v>
      </c>
    </row>
    <row r="56" spans="2:9" s="10" customFormat="1" ht="16.5" thickTop="1" thickBot="1">
      <c r="B56" s="11"/>
      <c r="C56" s="11"/>
      <c r="D56" s="100"/>
      <c r="F56" s="100"/>
      <c r="G56" s="39"/>
      <c r="H56" s="39"/>
      <c r="I56" s="39"/>
    </row>
    <row r="57" spans="2:9" ht="19.5" thickTop="1">
      <c r="B57" s="321" t="s">
        <v>601</v>
      </c>
      <c r="C57" s="322"/>
      <c r="D57" s="322"/>
      <c r="E57" s="322"/>
      <c r="F57" s="322"/>
      <c r="G57" s="322"/>
      <c r="H57" s="322"/>
      <c r="I57" s="323"/>
    </row>
    <row r="58" spans="2:9" ht="15.75">
      <c r="B58" s="315" t="s">
        <v>602</v>
      </c>
      <c r="C58" s="316"/>
      <c r="D58" s="303"/>
      <c r="E58" s="303"/>
      <c r="F58" s="303"/>
      <c r="G58" s="221">
        <f>G59+G63+G74+G80+G111+G101</f>
        <v>150040.44999999998</v>
      </c>
      <c r="H58" s="221">
        <f>H59+H63+H74+H80+H111+H101</f>
        <v>71030.75</v>
      </c>
      <c r="I58" s="221">
        <f>I59+I63+I74+I80+I111+I101</f>
        <v>71030.75</v>
      </c>
    </row>
    <row r="59" spans="2:9" ht="19.5" thickBot="1">
      <c r="B59" s="199" t="s">
        <v>0</v>
      </c>
      <c r="C59" s="185"/>
      <c r="D59" s="129"/>
      <c r="E59" s="18"/>
      <c r="F59" s="129"/>
      <c r="G59" s="220">
        <f>SUM(G61:G61)</f>
        <v>7950</v>
      </c>
      <c r="H59" s="220">
        <f>SUM(H61:H61)</f>
        <v>0</v>
      </c>
      <c r="I59" s="220">
        <f>SUM(I61:I61)</f>
        <v>0</v>
      </c>
    </row>
    <row r="60" spans="2:9">
      <c r="B60" s="306" t="s">
        <v>603</v>
      </c>
      <c r="C60" s="33" t="s">
        <v>595</v>
      </c>
      <c r="D60" s="125" t="s">
        <v>1</v>
      </c>
      <c r="E60" s="17" t="s">
        <v>2</v>
      </c>
      <c r="F60" s="125" t="s">
        <v>3</v>
      </c>
      <c r="G60" s="69" t="s">
        <v>7</v>
      </c>
      <c r="H60" s="69" t="s">
        <v>7</v>
      </c>
      <c r="I60" s="99" t="s">
        <v>7</v>
      </c>
    </row>
    <row r="61" spans="2:9" ht="30">
      <c r="B61" s="307"/>
      <c r="C61" s="351" t="s">
        <v>637</v>
      </c>
      <c r="D61" s="37" t="s">
        <v>132</v>
      </c>
      <c r="E61" s="36" t="s">
        <v>134</v>
      </c>
      <c r="F61" s="47" t="s">
        <v>71</v>
      </c>
      <c r="G61" s="70">
        <f>1500+6450</f>
        <v>7950</v>
      </c>
      <c r="H61" s="72">
        <v>0</v>
      </c>
      <c r="I61" s="136">
        <v>0</v>
      </c>
    </row>
    <row r="62" spans="2:9" ht="15.75" thickBot="1">
      <c r="B62" s="308"/>
      <c r="C62" s="33"/>
      <c r="D62" s="100"/>
      <c r="E62" s="10"/>
      <c r="F62" s="100"/>
      <c r="G62" s="40"/>
      <c r="H62" s="68"/>
      <c r="I62" s="137"/>
    </row>
    <row r="63" spans="2:9" ht="20.25" thickTop="1" thickBot="1">
      <c r="B63" s="304" t="s">
        <v>4</v>
      </c>
      <c r="C63" s="305"/>
      <c r="D63" s="254"/>
      <c r="E63" s="255"/>
      <c r="F63" s="256"/>
      <c r="G63" s="213">
        <f>SUM(G65:G72)</f>
        <v>64641.45</v>
      </c>
      <c r="H63" s="176">
        <f t="shared" ref="H63:I63" si="7">SUM(H65:H72)</f>
        <v>16338.720000000001</v>
      </c>
      <c r="I63" s="214">
        <f t="shared" si="7"/>
        <v>16338.720000000001</v>
      </c>
    </row>
    <row r="64" spans="2:9">
      <c r="B64" s="265" t="s">
        <v>603</v>
      </c>
      <c r="C64" s="194" t="s">
        <v>595</v>
      </c>
      <c r="D64" s="122" t="s">
        <v>1</v>
      </c>
      <c r="E64" s="33" t="s">
        <v>2</v>
      </c>
      <c r="F64" s="122" t="s">
        <v>3</v>
      </c>
      <c r="G64" s="219" t="s">
        <v>7</v>
      </c>
      <c r="H64" s="219" t="s">
        <v>7</v>
      </c>
      <c r="I64" s="99" t="s">
        <v>7</v>
      </c>
    </row>
    <row r="65" spans="2:9">
      <c r="B65" s="266"/>
      <c r="C65" s="351" t="s">
        <v>638</v>
      </c>
      <c r="D65" s="26" t="s">
        <v>11</v>
      </c>
      <c r="E65" s="5" t="s">
        <v>12</v>
      </c>
      <c r="F65" s="26" t="s">
        <v>13</v>
      </c>
      <c r="G65" s="64">
        <v>3215.45</v>
      </c>
      <c r="H65" s="64">
        <v>3215.45</v>
      </c>
      <c r="I65" s="19">
        <v>3215.45</v>
      </c>
    </row>
    <row r="66" spans="2:9">
      <c r="B66" s="266"/>
      <c r="C66" s="351" t="s">
        <v>639</v>
      </c>
      <c r="D66" s="26" t="s">
        <v>21</v>
      </c>
      <c r="E66" s="5" t="s">
        <v>22</v>
      </c>
      <c r="F66" s="26" t="s">
        <v>13</v>
      </c>
      <c r="G66" s="62">
        <v>10137.27</v>
      </c>
      <c r="H66" s="88">
        <f>G66</f>
        <v>10137.27</v>
      </c>
      <c r="I66" s="138">
        <f>G66</f>
        <v>10137.27</v>
      </c>
    </row>
    <row r="67" spans="2:9" ht="30">
      <c r="B67" s="266"/>
      <c r="C67" s="351" t="s">
        <v>640</v>
      </c>
      <c r="D67" s="26" t="s">
        <v>153</v>
      </c>
      <c r="E67" s="5" t="s">
        <v>159</v>
      </c>
      <c r="F67" s="26" t="s">
        <v>13</v>
      </c>
      <c r="G67" s="28">
        <v>30381.82</v>
      </c>
      <c r="H67" s="28">
        <v>0</v>
      </c>
      <c r="I67" s="139">
        <v>0</v>
      </c>
    </row>
    <row r="68" spans="2:9">
      <c r="B68" s="266"/>
      <c r="C68" s="351" t="s">
        <v>641</v>
      </c>
      <c r="D68" s="26" t="s">
        <v>21</v>
      </c>
      <c r="E68" s="5" t="s">
        <v>160</v>
      </c>
      <c r="F68" s="26" t="s">
        <v>13</v>
      </c>
      <c r="G68" s="77">
        <v>17920.91</v>
      </c>
      <c r="H68" s="95">
        <v>0</v>
      </c>
      <c r="I68" s="140">
        <v>0</v>
      </c>
    </row>
    <row r="69" spans="2:9">
      <c r="B69" s="266"/>
      <c r="C69" s="351" t="s">
        <v>642</v>
      </c>
      <c r="D69" s="26" t="s">
        <v>298</v>
      </c>
      <c r="E69" s="5" t="s">
        <v>299</v>
      </c>
      <c r="F69" s="26" t="s">
        <v>300</v>
      </c>
      <c r="G69" s="64">
        <v>632</v>
      </c>
      <c r="H69" s="64">
        <f>G69</f>
        <v>632</v>
      </c>
      <c r="I69" s="19">
        <f>G69</f>
        <v>632</v>
      </c>
    </row>
    <row r="70" spans="2:9">
      <c r="B70" s="266"/>
      <c r="C70" s="351" t="s">
        <v>642</v>
      </c>
      <c r="D70" s="26" t="s">
        <v>298</v>
      </c>
      <c r="E70" s="5" t="s">
        <v>299</v>
      </c>
      <c r="F70" s="26" t="s">
        <v>300</v>
      </c>
      <c r="G70" s="62">
        <v>1349</v>
      </c>
      <c r="H70" s="88">
        <f>G70</f>
        <v>1349</v>
      </c>
      <c r="I70" s="138">
        <f>G70</f>
        <v>1349</v>
      </c>
    </row>
    <row r="71" spans="2:9">
      <c r="B71" s="266"/>
      <c r="C71" s="351" t="s">
        <v>643</v>
      </c>
      <c r="D71" s="26" t="s">
        <v>298</v>
      </c>
      <c r="E71" s="5" t="s">
        <v>329</v>
      </c>
      <c r="F71" s="26" t="s">
        <v>300</v>
      </c>
      <c r="G71" s="64">
        <v>155</v>
      </c>
      <c r="H71" s="64">
        <f>G71</f>
        <v>155</v>
      </c>
      <c r="I71" s="19">
        <f>G71</f>
        <v>155</v>
      </c>
    </row>
    <row r="72" spans="2:9" ht="15.75" thickBot="1">
      <c r="B72" s="266"/>
      <c r="C72" s="351" t="s">
        <v>643</v>
      </c>
      <c r="D72" s="31" t="s">
        <v>298</v>
      </c>
      <c r="E72" s="5" t="s">
        <v>332</v>
      </c>
      <c r="F72" s="26" t="s">
        <v>300</v>
      </c>
      <c r="G72" s="62">
        <v>850</v>
      </c>
      <c r="H72" s="88">
        <f>G72</f>
        <v>850</v>
      </c>
      <c r="I72" s="138">
        <f>G72</f>
        <v>850</v>
      </c>
    </row>
    <row r="73" spans="2:9" ht="15.75" thickBot="1">
      <c r="B73" s="267"/>
      <c r="C73" s="11"/>
      <c r="D73" s="215"/>
      <c r="E73" s="10"/>
      <c r="F73" s="100"/>
      <c r="G73" s="21"/>
      <c r="H73" s="65"/>
      <c r="I73" s="21"/>
    </row>
    <row r="74" spans="2:9" ht="15.75" thickBot="1">
      <c r="B74" s="200" t="s">
        <v>5</v>
      </c>
      <c r="C74" s="250"/>
      <c r="D74" s="253"/>
      <c r="E74" s="251"/>
      <c r="F74" s="251"/>
      <c r="G74" s="216">
        <f>SUM(G76:G78)</f>
        <v>12013</v>
      </c>
      <c r="H74" s="217">
        <f t="shared" ref="H74:I74" si="8">SUM(H76:H78)</f>
        <v>12013</v>
      </c>
      <c r="I74" s="218">
        <f t="shared" si="8"/>
        <v>12013</v>
      </c>
    </row>
    <row r="75" spans="2:9">
      <c r="B75" s="309" t="s">
        <v>603</v>
      </c>
      <c r="C75" s="16" t="s">
        <v>595</v>
      </c>
      <c r="D75" s="196" t="s">
        <v>1</v>
      </c>
      <c r="E75" s="16" t="s">
        <v>2</v>
      </c>
      <c r="F75" s="117" t="s">
        <v>3</v>
      </c>
      <c r="G75" s="69" t="s">
        <v>7</v>
      </c>
      <c r="H75" s="69" t="s">
        <v>7</v>
      </c>
      <c r="I75" s="99" t="s">
        <v>7</v>
      </c>
    </row>
    <row r="76" spans="2:9">
      <c r="B76" s="310"/>
      <c r="C76" s="351" t="s">
        <v>644</v>
      </c>
      <c r="D76" s="201" t="s">
        <v>200</v>
      </c>
      <c r="E76" s="5" t="s">
        <v>210</v>
      </c>
      <c r="F76" s="26" t="s">
        <v>542</v>
      </c>
      <c r="G76" s="64">
        <v>4108</v>
      </c>
      <c r="H76" s="64">
        <v>4108</v>
      </c>
      <c r="I76" s="19">
        <v>4108</v>
      </c>
    </row>
    <row r="77" spans="2:9">
      <c r="B77" s="310"/>
      <c r="C77" s="351" t="s">
        <v>645</v>
      </c>
      <c r="D77" s="201" t="s">
        <v>23</v>
      </c>
      <c r="E77" s="5" t="s">
        <v>25</v>
      </c>
      <c r="F77" s="26" t="s">
        <v>542</v>
      </c>
      <c r="G77" s="64">
        <v>2529</v>
      </c>
      <c r="H77" s="64">
        <f>G77</f>
        <v>2529</v>
      </c>
      <c r="I77" s="19">
        <f>G77</f>
        <v>2529</v>
      </c>
    </row>
    <row r="78" spans="2:9">
      <c r="B78" s="310"/>
      <c r="C78" s="351" t="s">
        <v>646</v>
      </c>
      <c r="D78" s="201" t="s">
        <v>23</v>
      </c>
      <c r="E78" s="5" t="s">
        <v>24</v>
      </c>
      <c r="F78" s="26" t="s">
        <v>542</v>
      </c>
      <c r="G78" s="64">
        <v>5376</v>
      </c>
      <c r="H78" s="64">
        <f>G78</f>
        <v>5376</v>
      </c>
      <c r="I78" s="19">
        <f>G78</f>
        <v>5376</v>
      </c>
    </row>
    <row r="79" spans="2:9" ht="15.75" thickBot="1">
      <c r="B79" s="311"/>
      <c r="C79" s="11"/>
      <c r="D79" s="100"/>
      <c r="E79" s="10"/>
      <c r="F79" s="100"/>
      <c r="G79" s="21"/>
      <c r="H79" s="65"/>
      <c r="I79" s="21"/>
    </row>
    <row r="80" spans="2:9" ht="15.75" thickBot="1">
      <c r="B80" s="27" t="s">
        <v>6</v>
      </c>
      <c r="C80" s="250"/>
      <c r="D80" s="251"/>
      <c r="E80" s="251"/>
      <c r="F80" s="252"/>
      <c r="G80" s="177">
        <f>SUM(G82:G98)</f>
        <v>21509.039999999997</v>
      </c>
      <c r="H80" s="177">
        <f t="shared" ref="H80:I80" si="9">SUM(H82:H98)</f>
        <v>20468.64</v>
      </c>
      <c r="I80" s="177">
        <f t="shared" si="9"/>
        <v>20468.64</v>
      </c>
    </row>
    <row r="81" spans="2:9">
      <c r="B81" s="288" t="s">
        <v>603</v>
      </c>
      <c r="C81" s="195" t="s">
        <v>595</v>
      </c>
      <c r="D81" s="125" t="s">
        <v>1</v>
      </c>
      <c r="E81" s="17" t="s">
        <v>2</v>
      </c>
      <c r="F81" s="125" t="s">
        <v>3</v>
      </c>
      <c r="G81" s="32" t="s">
        <v>7</v>
      </c>
      <c r="H81" s="32" t="s">
        <v>7</v>
      </c>
      <c r="I81" s="32" t="s">
        <v>7</v>
      </c>
    </row>
    <row r="82" spans="2:9" ht="30">
      <c r="B82" s="282"/>
      <c r="C82" s="351" t="s">
        <v>647</v>
      </c>
      <c r="D82" s="26" t="s">
        <v>215</v>
      </c>
      <c r="E82" s="5" t="s">
        <v>222</v>
      </c>
      <c r="F82" s="47" t="s">
        <v>541</v>
      </c>
      <c r="G82" s="73">
        <v>1040.4000000000001</v>
      </c>
      <c r="H82" s="64">
        <f>G82</f>
        <v>1040.4000000000001</v>
      </c>
      <c r="I82" s="19">
        <f>G82</f>
        <v>1040.4000000000001</v>
      </c>
    </row>
    <row r="83" spans="2:9" ht="30">
      <c r="B83" s="282"/>
      <c r="C83" s="351" t="s">
        <v>648</v>
      </c>
      <c r="D83" s="26" t="s">
        <v>224</v>
      </c>
      <c r="E83" s="5" t="s">
        <v>231</v>
      </c>
      <c r="F83" s="47" t="s">
        <v>541</v>
      </c>
      <c r="G83" s="80">
        <v>1040.4000000000001</v>
      </c>
      <c r="H83" s="28">
        <v>0</v>
      </c>
      <c r="I83" s="139">
        <v>0</v>
      </c>
    </row>
    <row r="84" spans="2:9" ht="30">
      <c r="B84" s="282"/>
      <c r="C84" s="351" t="s">
        <v>649</v>
      </c>
      <c r="D84" s="127" t="s">
        <v>232</v>
      </c>
      <c r="E84" s="48" t="s">
        <v>236</v>
      </c>
      <c r="F84" s="47" t="s">
        <v>541</v>
      </c>
      <c r="G84" s="81">
        <v>1040.4000000000001</v>
      </c>
      <c r="H84" s="43">
        <f t="shared" ref="H84:H98" si="10">G84</f>
        <v>1040.4000000000001</v>
      </c>
      <c r="I84" s="41">
        <f t="shared" ref="I84:I98" si="11">G84</f>
        <v>1040.4000000000001</v>
      </c>
    </row>
    <row r="85" spans="2:9" ht="30">
      <c r="B85" s="282"/>
      <c r="C85" s="351" t="s">
        <v>650</v>
      </c>
      <c r="D85" s="127" t="s">
        <v>237</v>
      </c>
      <c r="E85" s="48" t="s">
        <v>238</v>
      </c>
      <c r="F85" s="47" t="s">
        <v>541</v>
      </c>
      <c r="G85" s="81">
        <v>1040.4000000000001</v>
      </c>
      <c r="H85" s="43">
        <f t="shared" si="10"/>
        <v>1040.4000000000001</v>
      </c>
      <c r="I85" s="41">
        <f t="shared" si="11"/>
        <v>1040.4000000000001</v>
      </c>
    </row>
    <row r="86" spans="2:9" ht="30">
      <c r="B86" s="282"/>
      <c r="C86" s="351" t="s">
        <v>651</v>
      </c>
      <c r="D86" s="127" t="s">
        <v>241</v>
      </c>
      <c r="E86" s="48" t="s">
        <v>242</v>
      </c>
      <c r="F86" s="47" t="s">
        <v>541</v>
      </c>
      <c r="G86" s="81">
        <v>1040.4000000000001</v>
      </c>
      <c r="H86" s="43">
        <f t="shared" si="10"/>
        <v>1040.4000000000001</v>
      </c>
      <c r="I86" s="41">
        <f t="shared" si="11"/>
        <v>1040.4000000000001</v>
      </c>
    </row>
    <row r="87" spans="2:9" ht="30">
      <c r="B87" s="282"/>
      <c r="C87" s="351" t="s">
        <v>652</v>
      </c>
      <c r="D87" s="49" t="s">
        <v>246</v>
      </c>
      <c r="E87" s="50" t="s">
        <v>247</v>
      </c>
      <c r="F87" s="47" t="s">
        <v>541</v>
      </c>
      <c r="G87" s="82">
        <v>1040.4000000000001</v>
      </c>
      <c r="H87" s="83">
        <f t="shared" si="10"/>
        <v>1040.4000000000001</v>
      </c>
      <c r="I87" s="141">
        <f t="shared" si="11"/>
        <v>1040.4000000000001</v>
      </c>
    </row>
    <row r="88" spans="2:9" ht="30">
      <c r="B88" s="282"/>
      <c r="C88" s="351" t="s">
        <v>653</v>
      </c>
      <c r="D88" s="127" t="s">
        <v>250</v>
      </c>
      <c r="E88" s="48" t="s">
        <v>252</v>
      </c>
      <c r="F88" s="47" t="s">
        <v>541</v>
      </c>
      <c r="G88" s="82">
        <v>416.16</v>
      </c>
      <c r="H88" s="83">
        <f t="shared" si="10"/>
        <v>416.16</v>
      </c>
      <c r="I88" s="141">
        <f t="shared" si="11"/>
        <v>416.16</v>
      </c>
    </row>
    <row r="89" spans="2:9" ht="30">
      <c r="B89" s="282"/>
      <c r="C89" s="351" t="s">
        <v>654</v>
      </c>
      <c r="D89" s="127" t="s">
        <v>256</v>
      </c>
      <c r="E89" s="48" t="s">
        <v>260</v>
      </c>
      <c r="F89" s="47" t="s">
        <v>541</v>
      </c>
      <c r="G89" s="81">
        <v>1040.4000000000001</v>
      </c>
      <c r="H89" s="43">
        <f t="shared" si="10"/>
        <v>1040.4000000000001</v>
      </c>
      <c r="I89" s="41">
        <f t="shared" si="11"/>
        <v>1040.4000000000001</v>
      </c>
    </row>
    <row r="90" spans="2:9" ht="30">
      <c r="B90" s="282"/>
      <c r="C90" s="351" t="s">
        <v>655</v>
      </c>
      <c r="D90" s="127" t="s">
        <v>262</v>
      </c>
      <c r="E90" s="48" t="s">
        <v>267</v>
      </c>
      <c r="F90" s="47" t="s">
        <v>541</v>
      </c>
      <c r="G90" s="81">
        <v>1040.4000000000001</v>
      </c>
      <c r="H90" s="43">
        <f t="shared" si="10"/>
        <v>1040.4000000000001</v>
      </c>
      <c r="I90" s="41">
        <f t="shared" si="11"/>
        <v>1040.4000000000001</v>
      </c>
    </row>
    <row r="91" spans="2:9" ht="30">
      <c r="B91" s="282"/>
      <c r="C91" s="351" t="s">
        <v>656</v>
      </c>
      <c r="D91" s="127" t="s">
        <v>268</v>
      </c>
      <c r="E91" s="48" t="s">
        <v>269</v>
      </c>
      <c r="F91" s="47" t="s">
        <v>541</v>
      </c>
      <c r="G91" s="81">
        <v>1040.4000000000001</v>
      </c>
      <c r="H91" s="43">
        <f t="shared" si="10"/>
        <v>1040.4000000000001</v>
      </c>
      <c r="I91" s="41">
        <f t="shared" si="11"/>
        <v>1040.4000000000001</v>
      </c>
    </row>
    <row r="92" spans="2:9" ht="30">
      <c r="B92" s="282"/>
      <c r="C92" s="351" t="s">
        <v>657</v>
      </c>
      <c r="D92" s="127" t="s">
        <v>272</v>
      </c>
      <c r="E92" s="48" t="s">
        <v>277</v>
      </c>
      <c r="F92" s="47" t="s">
        <v>541</v>
      </c>
      <c r="G92" s="81">
        <v>1248.48</v>
      </c>
      <c r="H92" s="43">
        <f t="shared" si="10"/>
        <v>1248.48</v>
      </c>
      <c r="I92" s="41">
        <f t="shared" si="11"/>
        <v>1248.48</v>
      </c>
    </row>
    <row r="93" spans="2:9" ht="14.25" customHeight="1">
      <c r="B93" s="282"/>
      <c r="C93" s="351" t="s">
        <v>658</v>
      </c>
      <c r="D93" s="26" t="s">
        <v>279</v>
      </c>
      <c r="E93" s="5" t="s">
        <v>282</v>
      </c>
      <c r="F93" s="47" t="s">
        <v>541</v>
      </c>
      <c r="G93" s="81">
        <v>1040.4000000000001</v>
      </c>
      <c r="H93" s="43">
        <f t="shared" si="10"/>
        <v>1040.4000000000001</v>
      </c>
      <c r="I93" s="41">
        <f t="shared" si="11"/>
        <v>1040.4000000000001</v>
      </c>
    </row>
    <row r="94" spans="2:9" ht="30">
      <c r="B94" s="282"/>
      <c r="C94" s="351" t="s">
        <v>659</v>
      </c>
      <c r="D94" s="26" t="s">
        <v>286</v>
      </c>
      <c r="E94" s="5" t="s">
        <v>287</v>
      </c>
      <c r="F94" s="47" t="s">
        <v>541</v>
      </c>
      <c r="G94" s="81">
        <v>1040.4000000000001</v>
      </c>
      <c r="H94" s="43">
        <f t="shared" si="10"/>
        <v>1040.4000000000001</v>
      </c>
      <c r="I94" s="41">
        <f t="shared" si="11"/>
        <v>1040.4000000000001</v>
      </c>
    </row>
    <row r="95" spans="2:9" ht="30">
      <c r="B95" s="282"/>
      <c r="C95" s="351" t="s">
        <v>660</v>
      </c>
      <c r="D95" s="26" t="s">
        <v>18</v>
      </c>
      <c r="E95" s="5" t="s">
        <v>19</v>
      </c>
      <c r="F95" s="26" t="s">
        <v>20</v>
      </c>
      <c r="G95" s="73">
        <v>2040</v>
      </c>
      <c r="H95" s="64">
        <f t="shared" si="10"/>
        <v>2040</v>
      </c>
      <c r="I95" s="19">
        <f t="shared" si="11"/>
        <v>2040</v>
      </c>
    </row>
    <row r="96" spans="2:9">
      <c r="B96" s="282"/>
      <c r="C96" s="351" t="s">
        <v>661</v>
      </c>
      <c r="D96" s="26" t="s">
        <v>16</v>
      </c>
      <c r="E96" s="5" t="s">
        <v>17</v>
      </c>
      <c r="F96" s="26" t="s">
        <v>548</v>
      </c>
      <c r="G96" s="73">
        <v>1800</v>
      </c>
      <c r="H96" s="64">
        <f t="shared" si="10"/>
        <v>1800</v>
      </c>
      <c r="I96" s="19">
        <f t="shared" si="11"/>
        <v>1800</v>
      </c>
    </row>
    <row r="97" spans="2:9">
      <c r="B97" s="282"/>
      <c r="C97" s="351" t="s">
        <v>662</v>
      </c>
      <c r="D97" s="26" t="s">
        <v>8</v>
      </c>
      <c r="E97" s="5" t="s">
        <v>9</v>
      </c>
      <c r="F97" s="26" t="s">
        <v>10</v>
      </c>
      <c r="G97" s="73">
        <v>1200</v>
      </c>
      <c r="H97" s="64">
        <f t="shared" si="10"/>
        <v>1200</v>
      </c>
      <c r="I97" s="19">
        <f t="shared" si="11"/>
        <v>1200</v>
      </c>
    </row>
    <row r="98" spans="2:9">
      <c r="B98" s="282"/>
      <c r="C98" s="351" t="s">
        <v>663</v>
      </c>
      <c r="D98" s="26" t="s">
        <v>26</v>
      </c>
      <c r="E98" s="5" t="s">
        <v>27</v>
      </c>
      <c r="F98" s="26" t="s">
        <v>28</v>
      </c>
      <c r="G98" s="73">
        <v>3360</v>
      </c>
      <c r="H98" s="64">
        <f t="shared" si="10"/>
        <v>3360</v>
      </c>
      <c r="I98" s="19">
        <f t="shared" si="11"/>
        <v>3360</v>
      </c>
    </row>
    <row r="99" spans="2:9">
      <c r="B99" s="282"/>
      <c r="C99" s="11"/>
      <c r="D99" s="100"/>
      <c r="E99" s="10"/>
      <c r="F99" s="100"/>
      <c r="G99" s="65"/>
      <c r="H99" s="65"/>
      <c r="I99" s="21"/>
    </row>
    <row r="100" spans="2:9" ht="15.75" thickBot="1">
      <c r="B100" s="283"/>
      <c r="C100" s="11"/>
      <c r="D100" s="100"/>
      <c r="E100" s="10"/>
      <c r="F100" s="100"/>
      <c r="G100" s="42"/>
      <c r="H100" s="65"/>
      <c r="I100" s="21"/>
    </row>
    <row r="101" spans="2:9" ht="15.75" thickBot="1">
      <c r="B101" s="23" t="s">
        <v>214</v>
      </c>
      <c r="C101" s="250"/>
      <c r="D101" s="251"/>
      <c r="E101" s="251"/>
      <c r="F101" s="252"/>
      <c r="G101" s="213">
        <f>SUM(G103:G109)</f>
        <v>1565.4399999999998</v>
      </c>
      <c r="H101" s="176">
        <f t="shared" ref="H101:I101" si="12">SUM(H103:H109)</f>
        <v>1408.87</v>
      </c>
      <c r="I101" s="214">
        <f t="shared" si="12"/>
        <v>1408.87</v>
      </c>
    </row>
    <row r="102" spans="2:9">
      <c r="B102" s="288" t="s">
        <v>604</v>
      </c>
      <c r="C102" s="195" t="s">
        <v>595</v>
      </c>
      <c r="D102" s="117" t="s">
        <v>1</v>
      </c>
      <c r="E102" s="16" t="s">
        <v>2</v>
      </c>
      <c r="F102" s="117" t="s">
        <v>3</v>
      </c>
      <c r="G102" s="46" t="s">
        <v>7</v>
      </c>
      <c r="H102" s="46" t="s">
        <v>7</v>
      </c>
      <c r="I102" s="46" t="s">
        <v>7</v>
      </c>
    </row>
    <row r="103" spans="2:9" ht="30">
      <c r="B103" s="282"/>
      <c r="C103" s="351" t="s">
        <v>664</v>
      </c>
      <c r="D103" s="26" t="s">
        <v>250</v>
      </c>
      <c r="E103" s="5" t="s">
        <v>253</v>
      </c>
      <c r="F103" s="47" t="s">
        <v>549</v>
      </c>
      <c r="G103" s="78">
        <v>251.94</v>
      </c>
      <c r="H103" s="78">
        <v>251.94</v>
      </c>
      <c r="I103" s="32">
        <v>251.94</v>
      </c>
    </row>
    <row r="104" spans="2:9" ht="30">
      <c r="B104" s="282"/>
      <c r="C104" s="351" t="s">
        <v>665</v>
      </c>
      <c r="D104" s="26" t="s">
        <v>241</v>
      </c>
      <c r="E104" s="5" t="s">
        <v>245</v>
      </c>
      <c r="F104" s="47" t="s">
        <v>549</v>
      </c>
      <c r="G104" s="81">
        <v>201.65</v>
      </c>
      <c r="H104" s="81">
        <v>201.65</v>
      </c>
      <c r="I104" s="41">
        <v>201.65</v>
      </c>
    </row>
    <row r="105" spans="2:9" ht="30">
      <c r="B105" s="282"/>
      <c r="C105" s="351" t="s">
        <v>666</v>
      </c>
      <c r="D105" s="26" t="s">
        <v>262</v>
      </c>
      <c r="E105" s="5" t="s">
        <v>266</v>
      </c>
      <c r="F105" s="47" t="s">
        <v>549</v>
      </c>
      <c r="G105" s="81">
        <v>199.43</v>
      </c>
      <c r="H105" s="81">
        <v>199.43</v>
      </c>
      <c r="I105" s="41">
        <v>199.43</v>
      </c>
    </row>
    <row r="106" spans="2:9" ht="30">
      <c r="B106" s="282"/>
      <c r="C106" s="351" t="s">
        <v>667</v>
      </c>
      <c r="D106" s="26" t="s">
        <v>272</v>
      </c>
      <c r="E106" s="5" t="s">
        <v>277</v>
      </c>
      <c r="F106" s="47" t="s">
        <v>549</v>
      </c>
      <c r="G106" s="81">
        <v>259.82</v>
      </c>
      <c r="H106" s="81">
        <v>259.82</v>
      </c>
      <c r="I106" s="41">
        <v>259.82</v>
      </c>
    </row>
    <row r="107" spans="2:9" ht="30">
      <c r="B107" s="282"/>
      <c r="C107" s="351" t="s">
        <v>668</v>
      </c>
      <c r="D107" s="26" t="s">
        <v>279</v>
      </c>
      <c r="E107" s="5" t="s">
        <v>285</v>
      </c>
      <c r="F107" s="47" t="s">
        <v>549</v>
      </c>
      <c r="G107" s="81">
        <v>37.229999999999997</v>
      </c>
      <c r="H107" s="81">
        <v>37.229999999999997</v>
      </c>
      <c r="I107" s="41">
        <v>37.229999999999997</v>
      </c>
    </row>
    <row r="108" spans="2:9" ht="30">
      <c r="B108" s="282"/>
      <c r="C108" s="351" t="s">
        <v>669</v>
      </c>
      <c r="D108" s="26" t="s">
        <v>286</v>
      </c>
      <c r="E108" s="5" t="s">
        <v>290</v>
      </c>
      <c r="F108" s="47" t="s">
        <v>549</v>
      </c>
      <c r="G108" s="81">
        <v>458.8</v>
      </c>
      <c r="H108" s="81">
        <v>458.8</v>
      </c>
      <c r="I108" s="41">
        <v>458.8</v>
      </c>
    </row>
    <row r="109" spans="2:9" ht="30.75" thickBot="1">
      <c r="B109" s="283"/>
      <c r="C109" s="351" t="s">
        <v>670</v>
      </c>
      <c r="D109" s="26" t="s">
        <v>224</v>
      </c>
      <c r="E109" s="5" t="s">
        <v>230</v>
      </c>
      <c r="F109" s="47" t="s">
        <v>549</v>
      </c>
      <c r="G109" s="80">
        <v>156.57</v>
      </c>
      <c r="H109" s="28">
        <v>0</v>
      </c>
      <c r="I109" s="139">
        <v>0</v>
      </c>
    </row>
    <row r="110" spans="2:9" ht="15.75" thickBot="1">
      <c r="B110" s="13"/>
      <c r="C110" s="10"/>
      <c r="D110" s="100"/>
      <c r="E110" s="10"/>
      <c r="F110" s="57"/>
      <c r="G110" s="34"/>
      <c r="H110" s="66"/>
      <c r="I110" s="34"/>
    </row>
    <row r="111" spans="2:9" ht="15.75" thickBot="1">
      <c r="B111" s="7" t="s">
        <v>50</v>
      </c>
      <c r="C111" s="184"/>
      <c r="D111" s="115"/>
      <c r="E111" s="6"/>
      <c r="F111" s="115"/>
      <c r="G111" s="177">
        <f>SUM(G113:G124)</f>
        <v>42361.52</v>
      </c>
      <c r="H111" s="177">
        <f t="shared" ref="H111:I111" si="13">SUM(H113:H124)</f>
        <v>20801.52</v>
      </c>
      <c r="I111" s="177">
        <f t="shared" si="13"/>
        <v>20801.52</v>
      </c>
    </row>
    <row r="112" spans="2:9">
      <c r="B112" s="288" t="s">
        <v>604</v>
      </c>
      <c r="C112" s="194" t="s">
        <v>595</v>
      </c>
      <c r="D112" s="122" t="s">
        <v>1</v>
      </c>
      <c r="E112" s="33" t="s">
        <v>2</v>
      </c>
      <c r="F112" s="122" t="s">
        <v>3</v>
      </c>
      <c r="G112" s="32" t="s">
        <v>7</v>
      </c>
      <c r="H112" s="32" t="s">
        <v>7</v>
      </c>
      <c r="I112" s="32" t="s">
        <v>7</v>
      </c>
    </row>
    <row r="113" spans="2:9" ht="30">
      <c r="B113" s="282"/>
      <c r="C113" s="351" t="s">
        <v>671</v>
      </c>
      <c r="D113" s="26" t="s">
        <v>51</v>
      </c>
      <c r="E113" s="35" t="s">
        <v>54</v>
      </c>
      <c r="F113" s="56" t="s">
        <v>55</v>
      </c>
      <c r="G113" s="73">
        <v>4480</v>
      </c>
      <c r="H113" s="73">
        <v>4480</v>
      </c>
      <c r="I113" s="19">
        <v>4480</v>
      </c>
    </row>
    <row r="114" spans="2:9">
      <c r="B114" s="282"/>
      <c r="C114" s="351" t="s">
        <v>672</v>
      </c>
      <c r="D114" s="26" t="s">
        <v>82</v>
      </c>
      <c r="E114" s="35" t="s">
        <v>87</v>
      </c>
      <c r="F114" s="56" t="s">
        <v>88</v>
      </c>
      <c r="G114" s="73">
        <v>6600</v>
      </c>
      <c r="H114" s="73">
        <v>6600</v>
      </c>
      <c r="I114" s="19">
        <v>6600</v>
      </c>
    </row>
    <row r="115" spans="2:9" ht="30">
      <c r="B115" s="282"/>
      <c r="C115" s="351" t="s">
        <v>673</v>
      </c>
      <c r="D115" s="26" t="s">
        <v>89</v>
      </c>
      <c r="E115" s="5" t="s">
        <v>90</v>
      </c>
      <c r="F115" s="47" t="s">
        <v>91</v>
      </c>
      <c r="G115" s="74">
        <v>168.7</v>
      </c>
      <c r="H115" s="102">
        <v>168.7</v>
      </c>
      <c r="I115" s="138">
        <v>168.7</v>
      </c>
    </row>
    <row r="116" spans="2:9">
      <c r="B116" s="282"/>
      <c r="C116" s="351" t="s">
        <v>674</v>
      </c>
      <c r="D116" s="26" t="s">
        <v>92</v>
      </c>
      <c r="E116" s="5" t="s">
        <v>93</v>
      </c>
      <c r="F116" s="47" t="s">
        <v>94</v>
      </c>
      <c r="G116" s="76">
        <v>9000</v>
      </c>
      <c r="H116" s="95">
        <v>0</v>
      </c>
      <c r="I116" s="140">
        <v>0</v>
      </c>
    </row>
    <row r="117" spans="2:9">
      <c r="B117" s="282"/>
      <c r="C117" s="351" t="s">
        <v>675</v>
      </c>
      <c r="D117" s="26" t="s">
        <v>99</v>
      </c>
      <c r="E117" s="5" t="s">
        <v>100</v>
      </c>
      <c r="F117" s="47" t="s">
        <v>101</v>
      </c>
      <c r="G117" s="74">
        <v>2156</v>
      </c>
      <c r="H117" s="102">
        <v>2156</v>
      </c>
      <c r="I117" s="138">
        <v>2156</v>
      </c>
    </row>
    <row r="118" spans="2:9">
      <c r="B118" s="282"/>
      <c r="C118" s="351" t="s">
        <v>676</v>
      </c>
      <c r="D118" s="26" t="s">
        <v>125</v>
      </c>
      <c r="E118" s="5" t="s">
        <v>126</v>
      </c>
      <c r="F118" s="47" t="s">
        <v>127</v>
      </c>
      <c r="G118" s="74">
        <v>3500</v>
      </c>
      <c r="H118" s="102">
        <v>3500</v>
      </c>
      <c r="I118" s="138">
        <v>3500</v>
      </c>
    </row>
    <row r="119" spans="2:9" ht="30">
      <c r="B119" s="282"/>
      <c r="C119" s="351" t="s">
        <v>677</v>
      </c>
      <c r="D119" s="26" t="s">
        <v>14</v>
      </c>
      <c r="E119" s="5" t="s">
        <v>15</v>
      </c>
      <c r="F119" s="47" t="s">
        <v>550</v>
      </c>
      <c r="G119" s="73">
        <v>2040</v>
      </c>
      <c r="H119" s="73">
        <v>2040</v>
      </c>
      <c r="I119" s="19">
        <v>2040</v>
      </c>
    </row>
    <row r="120" spans="2:9" ht="30">
      <c r="B120" s="282"/>
      <c r="C120" s="351" t="s">
        <v>678</v>
      </c>
      <c r="D120" s="26" t="s">
        <v>14</v>
      </c>
      <c r="E120" s="5" t="s">
        <v>128</v>
      </c>
      <c r="F120" s="47" t="s">
        <v>550</v>
      </c>
      <c r="G120" s="73">
        <v>2040</v>
      </c>
      <c r="H120" s="73">
        <v>0</v>
      </c>
      <c r="I120" s="19">
        <v>0</v>
      </c>
    </row>
    <row r="121" spans="2:9" ht="30">
      <c r="B121" s="282"/>
      <c r="C121" s="351" t="s">
        <v>679</v>
      </c>
      <c r="D121" s="26" t="s">
        <v>150</v>
      </c>
      <c r="E121" s="5" t="s">
        <v>151</v>
      </c>
      <c r="F121" s="47" t="s">
        <v>152</v>
      </c>
      <c r="G121" s="80">
        <v>10520</v>
      </c>
      <c r="H121" s="28">
        <v>0</v>
      </c>
      <c r="I121" s="139">
        <v>0</v>
      </c>
    </row>
    <row r="122" spans="2:9">
      <c r="B122" s="282"/>
      <c r="C122" s="351" t="s">
        <v>680</v>
      </c>
      <c r="D122" s="26" t="s">
        <v>21</v>
      </c>
      <c r="E122" s="5" t="s">
        <v>161</v>
      </c>
      <c r="F122" s="47" t="s">
        <v>162</v>
      </c>
      <c r="G122" s="86">
        <v>936.82</v>
      </c>
      <c r="H122" s="101">
        <v>936.82</v>
      </c>
      <c r="I122" s="142">
        <v>936.82</v>
      </c>
    </row>
    <row r="123" spans="2:9">
      <c r="B123" s="282"/>
      <c r="C123" s="351" t="s">
        <v>681</v>
      </c>
      <c r="D123" s="26" t="s">
        <v>21</v>
      </c>
      <c r="E123" s="5" t="s">
        <v>163</v>
      </c>
      <c r="F123" s="47" t="s">
        <v>164</v>
      </c>
      <c r="G123" s="86">
        <v>200</v>
      </c>
      <c r="H123" s="101">
        <v>200</v>
      </c>
      <c r="I123" s="142">
        <v>200</v>
      </c>
    </row>
    <row r="124" spans="2:9" ht="15.75" thickBot="1">
      <c r="B124" s="283"/>
      <c r="C124" s="351" t="s">
        <v>682</v>
      </c>
      <c r="D124" s="26" t="s">
        <v>21</v>
      </c>
      <c r="E124" s="5" t="s">
        <v>165</v>
      </c>
      <c r="F124" s="47" t="s">
        <v>166</v>
      </c>
      <c r="G124" s="86">
        <v>720</v>
      </c>
      <c r="H124" s="101">
        <v>720</v>
      </c>
      <c r="I124" s="142">
        <v>720</v>
      </c>
    </row>
    <row r="125" spans="2:9" ht="15.75" thickBot="1">
      <c r="B125" s="14"/>
      <c r="C125" s="144"/>
      <c r="D125" s="143"/>
      <c r="E125" s="144"/>
      <c r="F125" s="143"/>
      <c r="G125" s="145"/>
      <c r="H125" s="146"/>
      <c r="I125" s="147"/>
    </row>
    <row r="126" spans="2:9" ht="15.75" thickTop="1">
      <c r="B126" s="10"/>
      <c r="C126" s="10"/>
      <c r="D126" s="100"/>
      <c r="E126" s="10"/>
      <c r="F126" s="100"/>
      <c r="G126" s="39"/>
      <c r="H126" s="68"/>
      <c r="I126" s="68"/>
    </row>
    <row r="127" spans="2:9" s="10" customFormat="1" ht="15.75" thickBot="1">
      <c r="B127" s="11"/>
      <c r="C127" s="11"/>
      <c r="D127" s="100"/>
      <c r="F127" s="100"/>
      <c r="G127" s="39"/>
      <c r="H127" s="68"/>
      <c r="I127" s="68"/>
    </row>
    <row r="128" spans="2:9" ht="20.25" thickTop="1" thickBot="1">
      <c r="B128" s="329" t="s">
        <v>547</v>
      </c>
      <c r="C128" s="330"/>
      <c r="D128" s="330"/>
      <c r="E128" s="330"/>
      <c r="F128" s="330"/>
      <c r="G128" s="330"/>
      <c r="H128" s="330"/>
      <c r="I128" s="331"/>
    </row>
    <row r="129" spans="2:9" ht="19.5" thickBot="1">
      <c r="B129" s="295" t="s">
        <v>605</v>
      </c>
      <c r="C129" s="296"/>
      <c r="D129" s="300"/>
      <c r="E129" s="301"/>
      <c r="F129" s="302"/>
      <c r="G129" s="210">
        <f>G130+G259+G286+G302+G331</f>
        <v>286334.54000000004</v>
      </c>
      <c r="H129" s="211">
        <f>H130+H259+H286+H302+H331</f>
        <v>189314.68</v>
      </c>
      <c r="I129" s="212">
        <f>I130+I259+I286+I302+I331</f>
        <v>189314.68</v>
      </c>
    </row>
    <row r="130" spans="2:9" ht="15.75" thickBot="1">
      <c r="B130" s="7" t="s">
        <v>0</v>
      </c>
      <c r="C130" s="183"/>
      <c r="D130" s="113"/>
      <c r="E130" s="2"/>
      <c r="F130" s="113"/>
      <c r="G130" s="178">
        <f>SUM(G132:G257)</f>
        <v>45536.520000000011</v>
      </c>
      <c r="H130" s="178">
        <f t="shared" ref="H130:I130" si="14">SUM(H132:H257)</f>
        <v>42734.250000000022</v>
      </c>
      <c r="I130" s="178">
        <f t="shared" si="14"/>
        <v>42734.250000000022</v>
      </c>
    </row>
    <row r="131" spans="2:9">
      <c r="B131" s="297" t="s">
        <v>606</v>
      </c>
      <c r="C131" s="194" t="s">
        <v>595</v>
      </c>
      <c r="D131" s="117" t="s">
        <v>1</v>
      </c>
      <c r="E131" s="16" t="s">
        <v>2</v>
      </c>
      <c r="F131" s="117" t="s">
        <v>3</v>
      </c>
      <c r="G131" s="69" t="s">
        <v>7</v>
      </c>
      <c r="H131" s="69" t="s">
        <v>7</v>
      </c>
      <c r="I131" s="99" t="s">
        <v>7</v>
      </c>
    </row>
    <row r="132" spans="2:9">
      <c r="B132" s="298"/>
      <c r="C132" s="351" t="s">
        <v>683</v>
      </c>
      <c r="D132" s="26" t="s">
        <v>104</v>
      </c>
      <c r="E132" s="5" t="s">
        <v>105</v>
      </c>
      <c r="F132" s="26" t="s">
        <v>106</v>
      </c>
      <c r="G132" s="73">
        <v>3000</v>
      </c>
      <c r="H132" s="73">
        <v>3000</v>
      </c>
      <c r="I132" s="19">
        <v>3000</v>
      </c>
    </row>
    <row r="133" spans="2:9">
      <c r="B133" s="298"/>
      <c r="C133" s="351" t="s">
        <v>684</v>
      </c>
      <c r="D133" s="26" t="s">
        <v>104</v>
      </c>
      <c r="E133" s="5" t="s">
        <v>107</v>
      </c>
      <c r="F133" s="26" t="s">
        <v>108</v>
      </c>
      <c r="G133" s="73">
        <v>1022.73</v>
      </c>
      <c r="H133" s="73">
        <v>1022.73</v>
      </c>
      <c r="I133" s="19">
        <v>1022.73</v>
      </c>
    </row>
    <row r="134" spans="2:9">
      <c r="B134" s="298"/>
      <c r="C134" s="351" t="s">
        <v>685</v>
      </c>
      <c r="D134" s="26" t="s">
        <v>104</v>
      </c>
      <c r="E134" s="5" t="s">
        <v>109</v>
      </c>
      <c r="F134" s="26" t="s">
        <v>110</v>
      </c>
      <c r="G134" s="73">
        <v>1771.82</v>
      </c>
      <c r="H134" s="73">
        <v>1771.82</v>
      </c>
      <c r="I134" s="19">
        <v>1771.82</v>
      </c>
    </row>
    <row r="135" spans="2:9">
      <c r="B135" s="298"/>
      <c r="C135" s="351" t="s">
        <v>686</v>
      </c>
      <c r="D135" s="26" t="s">
        <v>104</v>
      </c>
      <c r="E135" s="5" t="s">
        <v>111</v>
      </c>
      <c r="F135" s="26" t="s">
        <v>112</v>
      </c>
      <c r="G135" s="73">
        <v>2763.64</v>
      </c>
      <c r="H135" s="73">
        <v>2763.64</v>
      </c>
      <c r="I135" s="19">
        <v>2763.64</v>
      </c>
    </row>
    <row r="136" spans="2:9">
      <c r="B136" s="298"/>
      <c r="C136" s="351" t="s">
        <v>687</v>
      </c>
      <c r="D136" s="26" t="s">
        <v>104</v>
      </c>
      <c r="E136" s="5" t="s">
        <v>113</v>
      </c>
      <c r="F136" s="26" t="s">
        <v>114</v>
      </c>
      <c r="G136" s="73">
        <v>1363.64</v>
      </c>
      <c r="H136" s="73">
        <v>1363.64</v>
      </c>
      <c r="I136" s="19">
        <v>1363.64</v>
      </c>
    </row>
    <row r="137" spans="2:9">
      <c r="B137" s="298"/>
      <c r="C137" s="351" t="s">
        <v>688</v>
      </c>
      <c r="D137" s="26" t="s">
        <v>104</v>
      </c>
      <c r="E137" s="5" t="s">
        <v>115</v>
      </c>
      <c r="F137" s="26" t="s">
        <v>116</v>
      </c>
      <c r="G137" s="73">
        <v>4554.55</v>
      </c>
      <c r="H137" s="73">
        <v>4554.55</v>
      </c>
      <c r="I137" s="19">
        <v>4554.55</v>
      </c>
    </row>
    <row r="138" spans="2:9">
      <c r="B138" s="298"/>
      <c r="C138" s="351" t="s">
        <v>689</v>
      </c>
      <c r="D138" s="26" t="s">
        <v>104</v>
      </c>
      <c r="E138" s="5" t="s">
        <v>117</v>
      </c>
      <c r="F138" s="26" t="s">
        <v>118</v>
      </c>
      <c r="G138" s="80">
        <v>2445.4499999999998</v>
      </c>
      <c r="H138" s="28">
        <v>0</v>
      </c>
      <c r="I138" s="139">
        <v>0</v>
      </c>
    </row>
    <row r="139" spans="2:9" ht="30">
      <c r="B139" s="298"/>
      <c r="C139" s="351" t="s">
        <v>690</v>
      </c>
      <c r="D139" s="26" t="s">
        <v>122</v>
      </c>
      <c r="E139" s="5" t="s">
        <v>123</v>
      </c>
      <c r="F139" s="26" t="s">
        <v>124</v>
      </c>
      <c r="G139" s="80">
        <v>356.82</v>
      </c>
      <c r="H139" s="28">
        <v>0</v>
      </c>
      <c r="I139" s="139">
        <v>0</v>
      </c>
    </row>
    <row r="140" spans="2:9">
      <c r="B140" s="298"/>
      <c r="C140" s="351" t="s">
        <v>691</v>
      </c>
      <c r="D140" s="26" t="s">
        <v>135</v>
      </c>
      <c r="E140" s="5" t="s">
        <v>136</v>
      </c>
      <c r="F140" s="26" t="s">
        <v>527</v>
      </c>
      <c r="G140" s="81">
        <v>2500</v>
      </c>
      <c r="H140" s="81">
        <v>2500</v>
      </c>
      <c r="I140" s="41">
        <v>2500</v>
      </c>
    </row>
    <row r="141" spans="2:9">
      <c r="B141" s="298"/>
      <c r="C141" s="351" t="s">
        <v>692</v>
      </c>
      <c r="D141" s="26" t="s">
        <v>135</v>
      </c>
      <c r="E141" s="5" t="s">
        <v>137</v>
      </c>
      <c r="F141" s="26" t="s">
        <v>527</v>
      </c>
      <c r="G141" s="81">
        <v>2500</v>
      </c>
      <c r="H141" s="81">
        <v>2500</v>
      </c>
      <c r="I141" s="41">
        <v>2500</v>
      </c>
    </row>
    <row r="142" spans="2:9">
      <c r="B142" s="298"/>
      <c r="C142" s="351" t="s">
        <v>693</v>
      </c>
      <c r="D142" s="26" t="s">
        <v>135</v>
      </c>
      <c r="E142" s="5" t="s">
        <v>138</v>
      </c>
      <c r="F142" s="26" t="s">
        <v>528</v>
      </c>
      <c r="G142" s="81">
        <v>8000</v>
      </c>
      <c r="H142" s="81">
        <v>8000</v>
      </c>
      <c r="I142" s="41">
        <v>8000</v>
      </c>
    </row>
    <row r="143" spans="2:9" ht="45">
      <c r="B143" s="298"/>
      <c r="C143" s="351" t="s">
        <v>642</v>
      </c>
      <c r="D143" s="26" t="s">
        <v>135</v>
      </c>
      <c r="E143" s="26" t="s">
        <v>291</v>
      </c>
      <c r="F143" s="26" t="s">
        <v>292</v>
      </c>
      <c r="G143" s="81">
        <v>700</v>
      </c>
      <c r="H143" s="81">
        <v>700</v>
      </c>
      <c r="I143" s="41">
        <v>700</v>
      </c>
    </row>
    <row r="144" spans="2:9" ht="30">
      <c r="B144" s="298"/>
      <c r="C144" s="351" t="s">
        <v>642</v>
      </c>
      <c r="D144" s="26" t="s">
        <v>104</v>
      </c>
      <c r="E144" s="5" t="s">
        <v>293</v>
      </c>
      <c r="F144" s="26" t="s">
        <v>294</v>
      </c>
      <c r="G144" s="81">
        <v>535</v>
      </c>
      <c r="H144" s="81">
        <v>535</v>
      </c>
      <c r="I144" s="41">
        <v>535</v>
      </c>
    </row>
    <row r="145" spans="2:9">
      <c r="B145" s="298"/>
      <c r="C145" s="351" t="s">
        <v>642</v>
      </c>
      <c r="D145" s="26" t="s">
        <v>295</v>
      </c>
      <c r="E145" s="5" t="s">
        <v>296</v>
      </c>
      <c r="F145" s="26" t="s">
        <v>297</v>
      </c>
      <c r="G145" s="81">
        <v>349.2</v>
      </c>
      <c r="H145" s="81">
        <v>349.2</v>
      </c>
      <c r="I145" s="41">
        <v>349.2</v>
      </c>
    </row>
    <row r="146" spans="2:9">
      <c r="B146" s="298"/>
      <c r="C146" s="351" t="s">
        <v>642</v>
      </c>
      <c r="D146" s="26" t="s">
        <v>295</v>
      </c>
      <c r="E146" s="5" t="s">
        <v>296</v>
      </c>
      <c r="F146" s="26" t="s">
        <v>297</v>
      </c>
      <c r="G146" s="81">
        <v>132</v>
      </c>
      <c r="H146" s="81">
        <v>132</v>
      </c>
      <c r="I146" s="41">
        <v>132</v>
      </c>
    </row>
    <row r="147" spans="2:9" ht="30">
      <c r="B147" s="298"/>
      <c r="C147" s="351" t="s">
        <v>643</v>
      </c>
      <c r="D147" s="31" t="s">
        <v>135</v>
      </c>
      <c r="E147" s="5" t="s">
        <v>301</v>
      </c>
      <c r="F147" s="31" t="s">
        <v>302</v>
      </c>
      <c r="G147" s="158">
        <v>231</v>
      </c>
      <c r="H147" s="158">
        <v>231</v>
      </c>
      <c r="I147" s="159">
        <v>231</v>
      </c>
    </row>
    <row r="148" spans="2:9">
      <c r="B148" s="298"/>
      <c r="C148" s="351" t="s">
        <v>643</v>
      </c>
      <c r="D148" s="31" t="s">
        <v>104</v>
      </c>
      <c r="E148" s="5" t="s">
        <v>303</v>
      </c>
      <c r="F148" s="31" t="s">
        <v>304</v>
      </c>
      <c r="G148" s="158">
        <v>30</v>
      </c>
      <c r="H148" s="158">
        <v>30</v>
      </c>
      <c r="I148" s="159">
        <v>30</v>
      </c>
    </row>
    <row r="149" spans="2:9">
      <c r="B149" s="298"/>
      <c r="C149" s="351" t="s">
        <v>643</v>
      </c>
      <c r="D149" s="31" t="s">
        <v>104</v>
      </c>
      <c r="E149" s="5" t="s">
        <v>303</v>
      </c>
      <c r="F149" s="31" t="s">
        <v>305</v>
      </c>
      <c r="G149" s="158">
        <v>9.9</v>
      </c>
      <c r="H149" s="158">
        <v>9.9</v>
      </c>
      <c r="I149" s="159">
        <v>9.9</v>
      </c>
    </row>
    <row r="150" spans="2:9">
      <c r="B150" s="298"/>
      <c r="C150" s="351" t="s">
        <v>643</v>
      </c>
      <c r="D150" s="31" t="s">
        <v>306</v>
      </c>
      <c r="E150" s="5" t="s">
        <v>303</v>
      </c>
      <c r="F150" s="31" t="s">
        <v>307</v>
      </c>
      <c r="G150" s="158">
        <v>125</v>
      </c>
      <c r="H150" s="158">
        <v>125</v>
      </c>
      <c r="I150" s="159">
        <v>125</v>
      </c>
    </row>
    <row r="151" spans="2:9" ht="30">
      <c r="B151" s="298"/>
      <c r="C151" s="351" t="s">
        <v>643</v>
      </c>
      <c r="D151" s="31" t="s">
        <v>308</v>
      </c>
      <c r="E151" s="4" t="s">
        <v>309</v>
      </c>
      <c r="F151" s="31" t="s">
        <v>310</v>
      </c>
      <c r="G151" s="158">
        <v>106.5</v>
      </c>
      <c r="H151" s="158">
        <v>106.5</v>
      </c>
      <c r="I151" s="159">
        <v>106.5</v>
      </c>
    </row>
    <row r="152" spans="2:9">
      <c r="B152" s="298"/>
      <c r="C152" s="351" t="s">
        <v>643</v>
      </c>
      <c r="D152" s="31" t="s">
        <v>312</v>
      </c>
      <c r="E152" s="4" t="s">
        <v>313</v>
      </c>
      <c r="F152" s="31" t="s">
        <v>311</v>
      </c>
      <c r="G152" s="158">
        <v>92</v>
      </c>
      <c r="H152" s="158">
        <v>92</v>
      </c>
      <c r="I152" s="159">
        <v>92</v>
      </c>
    </row>
    <row r="153" spans="2:9">
      <c r="B153" s="298"/>
      <c r="C153" s="351" t="s">
        <v>643</v>
      </c>
      <c r="D153" s="31" t="s">
        <v>312</v>
      </c>
      <c r="E153" s="4" t="s">
        <v>314</v>
      </c>
      <c r="F153" s="31" t="s">
        <v>315</v>
      </c>
      <c r="G153" s="158">
        <v>84</v>
      </c>
      <c r="H153" s="158">
        <v>84</v>
      </c>
      <c r="I153" s="159">
        <v>84</v>
      </c>
    </row>
    <row r="154" spans="2:9">
      <c r="B154" s="298"/>
      <c r="C154" s="351" t="s">
        <v>643</v>
      </c>
      <c r="D154" s="31" t="s">
        <v>316</v>
      </c>
      <c r="E154" s="4" t="s">
        <v>317</v>
      </c>
      <c r="F154" s="31" t="s">
        <v>318</v>
      </c>
      <c r="G154" s="158">
        <v>131</v>
      </c>
      <c r="H154" s="158">
        <v>131</v>
      </c>
      <c r="I154" s="159">
        <v>131</v>
      </c>
    </row>
    <row r="155" spans="2:9">
      <c r="B155" s="298"/>
      <c r="C155" s="351" t="s">
        <v>643</v>
      </c>
      <c r="D155" s="31" t="s">
        <v>104</v>
      </c>
      <c r="E155" s="4" t="s">
        <v>319</v>
      </c>
      <c r="F155" s="31" t="s">
        <v>320</v>
      </c>
      <c r="G155" s="158">
        <v>56.7</v>
      </c>
      <c r="H155" s="158">
        <v>56.7</v>
      </c>
      <c r="I155" s="159">
        <v>56.7</v>
      </c>
    </row>
    <row r="156" spans="2:9">
      <c r="B156" s="298"/>
      <c r="C156" s="351" t="s">
        <v>643</v>
      </c>
      <c r="D156" s="31" t="s">
        <v>321</v>
      </c>
      <c r="E156" s="4" t="s">
        <v>323</v>
      </c>
      <c r="F156" s="31" t="s">
        <v>322</v>
      </c>
      <c r="G156" s="158">
        <v>119</v>
      </c>
      <c r="H156" s="158">
        <v>119</v>
      </c>
      <c r="I156" s="159">
        <v>119</v>
      </c>
    </row>
    <row r="157" spans="2:9">
      <c r="B157" s="298"/>
      <c r="C157" s="351" t="s">
        <v>643</v>
      </c>
      <c r="D157" s="31" t="s">
        <v>135</v>
      </c>
      <c r="E157" s="4" t="s">
        <v>324</v>
      </c>
      <c r="F157" s="31" t="s">
        <v>325</v>
      </c>
      <c r="G157" s="158">
        <v>40</v>
      </c>
      <c r="H157" s="158">
        <v>40</v>
      </c>
      <c r="I157" s="159">
        <v>40</v>
      </c>
    </row>
    <row r="158" spans="2:9" ht="30">
      <c r="B158" s="298"/>
      <c r="C158" s="351" t="s">
        <v>643</v>
      </c>
      <c r="D158" s="31" t="s">
        <v>326</v>
      </c>
      <c r="E158" s="4" t="s">
        <v>327</v>
      </c>
      <c r="F158" s="31" t="s">
        <v>328</v>
      </c>
      <c r="G158" s="158">
        <v>33.450000000000003</v>
      </c>
      <c r="H158" s="158">
        <v>33.450000000000003</v>
      </c>
      <c r="I158" s="159">
        <v>33.450000000000003</v>
      </c>
    </row>
    <row r="159" spans="2:9">
      <c r="B159" s="298"/>
      <c r="C159" s="351" t="s">
        <v>643</v>
      </c>
      <c r="D159" s="31" t="s">
        <v>135</v>
      </c>
      <c r="E159" s="4" t="s">
        <v>330</v>
      </c>
      <c r="F159" s="31" t="s">
        <v>331</v>
      </c>
      <c r="G159" s="158">
        <v>27.5</v>
      </c>
      <c r="H159" s="158">
        <v>27.5</v>
      </c>
      <c r="I159" s="159">
        <v>27.5</v>
      </c>
    </row>
    <row r="160" spans="2:9">
      <c r="B160" s="298"/>
      <c r="C160" s="351" t="s">
        <v>643</v>
      </c>
      <c r="D160" s="31" t="s">
        <v>135</v>
      </c>
      <c r="E160" s="4" t="s">
        <v>330</v>
      </c>
      <c r="F160" s="31" t="s">
        <v>331</v>
      </c>
      <c r="G160" s="158">
        <v>69.5</v>
      </c>
      <c r="H160" s="158">
        <v>69.5</v>
      </c>
      <c r="I160" s="159">
        <v>69.5</v>
      </c>
    </row>
    <row r="161" spans="2:9">
      <c r="B161" s="298"/>
      <c r="C161" s="351" t="s">
        <v>694</v>
      </c>
      <c r="D161" s="31" t="s">
        <v>104</v>
      </c>
      <c r="E161" s="4" t="s">
        <v>336</v>
      </c>
      <c r="F161" s="31" t="s">
        <v>337</v>
      </c>
      <c r="G161" s="158">
        <v>63</v>
      </c>
      <c r="H161" s="158">
        <v>63</v>
      </c>
      <c r="I161" s="159">
        <v>63</v>
      </c>
    </row>
    <row r="162" spans="2:9" ht="30">
      <c r="B162" s="298"/>
      <c r="C162" s="351" t="s">
        <v>694</v>
      </c>
      <c r="D162" s="31" t="s">
        <v>333</v>
      </c>
      <c r="E162" s="4" t="s">
        <v>334</v>
      </c>
      <c r="F162" s="31" t="s">
        <v>335</v>
      </c>
      <c r="G162" s="158">
        <v>222.5</v>
      </c>
      <c r="H162" s="158">
        <v>222.5</v>
      </c>
      <c r="I162" s="159">
        <v>222.5</v>
      </c>
    </row>
    <row r="163" spans="2:9">
      <c r="B163" s="298"/>
      <c r="C163" s="351" t="s">
        <v>694</v>
      </c>
      <c r="D163" s="31" t="s">
        <v>321</v>
      </c>
      <c r="E163" s="4" t="s">
        <v>338</v>
      </c>
      <c r="F163" s="31" t="s">
        <v>339</v>
      </c>
      <c r="G163" s="158">
        <v>94.8</v>
      </c>
      <c r="H163" s="158">
        <v>94.8</v>
      </c>
      <c r="I163" s="159">
        <v>94.8</v>
      </c>
    </row>
    <row r="164" spans="2:9">
      <c r="B164" s="298"/>
      <c r="C164" s="351" t="s">
        <v>694</v>
      </c>
      <c r="D164" s="31" t="s">
        <v>340</v>
      </c>
      <c r="E164" s="4" t="s">
        <v>341</v>
      </c>
      <c r="F164" s="31" t="s">
        <v>342</v>
      </c>
      <c r="G164" s="158">
        <v>140</v>
      </c>
      <c r="H164" s="158">
        <v>140</v>
      </c>
      <c r="I164" s="159">
        <v>140</v>
      </c>
    </row>
    <row r="165" spans="2:9">
      <c r="B165" s="298"/>
      <c r="C165" s="351" t="s">
        <v>694</v>
      </c>
      <c r="D165" s="31" t="s">
        <v>306</v>
      </c>
      <c r="E165" s="4" t="s">
        <v>343</v>
      </c>
      <c r="F165" s="31" t="s">
        <v>344</v>
      </c>
      <c r="G165" s="158">
        <v>221</v>
      </c>
      <c r="H165" s="158">
        <v>221</v>
      </c>
      <c r="I165" s="159">
        <v>221</v>
      </c>
    </row>
    <row r="166" spans="2:9">
      <c r="B166" s="298"/>
      <c r="C166" s="351" t="s">
        <v>694</v>
      </c>
      <c r="D166" s="31" t="s">
        <v>345</v>
      </c>
      <c r="E166" s="4" t="s">
        <v>346</v>
      </c>
      <c r="F166" s="31" t="s">
        <v>347</v>
      </c>
      <c r="G166" s="158">
        <v>172</v>
      </c>
      <c r="H166" s="158">
        <v>172</v>
      </c>
      <c r="I166" s="159">
        <v>172</v>
      </c>
    </row>
    <row r="167" spans="2:9">
      <c r="B167" s="298"/>
      <c r="C167" s="351" t="s">
        <v>694</v>
      </c>
      <c r="D167" s="31" t="s">
        <v>348</v>
      </c>
      <c r="E167" s="4" t="s">
        <v>346</v>
      </c>
      <c r="F167" s="31" t="s">
        <v>349</v>
      </c>
      <c r="G167" s="158">
        <v>17.489999999999998</v>
      </c>
      <c r="H167" s="158">
        <v>17.489999999999998</v>
      </c>
      <c r="I167" s="159">
        <v>17.489999999999998</v>
      </c>
    </row>
    <row r="168" spans="2:9">
      <c r="B168" s="298"/>
      <c r="C168" s="351" t="s">
        <v>694</v>
      </c>
      <c r="D168" s="31" t="s">
        <v>350</v>
      </c>
      <c r="E168" s="4" t="s">
        <v>351</v>
      </c>
      <c r="F168" s="31" t="s">
        <v>352</v>
      </c>
      <c r="G168" s="158">
        <v>212</v>
      </c>
      <c r="H168" s="158">
        <v>212</v>
      </c>
      <c r="I168" s="159">
        <v>212</v>
      </c>
    </row>
    <row r="169" spans="2:9">
      <c r="B169" s="298"/>
      <c r="C169" s="351" t="s">
        <v>694</v>
      </c>
      <c r="D169" s="31" t="s">
        <v>321</v>
      </c>
      <c r="E169" s="4" t="s">
        <v>355</v>
      </c>
      <c r="F169" s="31" t="s">
        <v>356</v>
      </c>
      <c r="G169" s="158">
        <v>131.19999999999999</v>
      </c>
      <c r="H169" s="158">
        <v>131.19999999999999</v>
      </c>
      <c r="I169" s="159">
        <v>131.19999999999999</v>
      </c>
    </row>
    <row r="170" spans="2:9">
      <c r="B170" s="298"/>
      <c r="C170" s="351" t="s">
        <v>694</v>
      </c>
      <c r="D170" s="31" t="s">
        <v>353</v>
      </c>
      <c r="E170" s="4" t="s">
        <v>355</v>
      </c>
      <c r="F170" s="31" t="s">
        <v>356</v>
      </c>
      <c r="G170" s="158">
        <v>14</v>
      </c>
      <c r="H170" s="158">
        <v>14</v>
      </c>
      <c r="I170" s="159">
        <v>14</v>
      </c>
    </row>
    <row r="171" spans="2:9">
      <c r="B171" s="298"/>
      <c r="C171" s="351" t="s">
        <v>694</v>
      </c>
      <c r="D171" s="31" t="s">
        <v>354</v>
      </c>
      <c r="E171" s="4" t="s">
        <v>351</v>
      </c>
      <c r="F171" s="31" t="s">
        <v>356</v>
      </c>
      <c r="G171" s="158">
        <v>108</v>
      </c>
      <c r="H171" s="158">
        <v>108</v>
      </c>
      <c r="I171" s="159">
        <v>108</v>
      </c>
    </row>
    <row r="172" spans="2:9">
      <c r="B172" s="298"/>
      <c r="C172" s="351" t="s">
        <v>694</v>
      </c>
      <c r="D172" s="31" t="s">
        <v>348</v>
      </c>
      <c r="E172" s="4" t="s">
        <v>351</v>
      </c>
      <c r="F172" s="31" t="s">
        <v>349</v>
      </c>
      <c r="G172" s="158">
        <v>21.54</v>
      </c>
      <c r="H172" s="158">
        <v>21.54</v>
      </c>
      <c r="I172" s="159">
        <v>21.54</v>
      </c>
    </row>
    <row r="173" spans="2:9" ht="30">
      <c r="B173" s="298"/>
      <c r="C173" s="351" t="s">
        <v>694</v>
      </c>
      <c r="D173" s="31" t="s">
        <v>358</v>
      </c>
      <c r="E173" s="4" t="s">
        <v>359</v>
      </c>
      <c r="F173" s="31" t="s">
        <v>360</v>
      </c>
      <c r="G173" s="158">
        <v>172.12</v>
      </c>
      <c r="H173" s="158">
        <v>172.12</v>
      </c>
      <c r="I173" s="159">
        <v>172.12</v>
      </c>
    </row>
    <row r="174" spans="2:9">
      <c r="B174" s="298"/>
      <c r="C174" s="351" t="s">
        <v>694</v>
      </c>
      <c r="D174" s="31" t="s">
        <v>348</v>
      </c>
      <c r="E174" s="4" t="s">
        <v>361</v>
      </c>
      <c r="F174" s="31" t="s">
        <v>349</v>
      </c>
      <c r="G174" s="158">
        <v>16.43</v>
      </c>
      <c r="H174" s="158">
        <v>16.43</v>
      </c>
      <c r="I174" s="159">
        <v>16.43</v>
      </c>
    </row>
    <row r="175" spans="2:9">
      <c r="B175" s="298"/>
      <c r="C175" s="351" t="s">
        <v>694</v>
      </c>
      <c r="D175" s="31" t="s">
        <v>321</v>
      </c>
      <c r="E175" s="4" t="s">
        <v>362</v>
      </c>
      <c r="F175" s="31" t="s">
        <v>363</v>
      </c>
      <c r="G175" s="158">
        <v>163</v>
      </c>
      <c r="H175" s="158">
        <v>163</v>
      </c>
      <c r="I175" s="159">
        <v>163</v>
      </c>
    </row>
    <row r="176" spans="2:9">
      <c r="B176" s="298"/>
      <c r="C176" s="351" t="s">
        <v>694</v>
      </c>
      <c r="D176" s="31" t="s">
        <v>312</v>
      </c>
      <c r="E176" s="4" t="s">
        <v>365</v>
      </c>
      <c r="F176" s="31" t="s">
        <v>364</v>
      </c>
      <c r="G176" s="158">
        <v>112</v>
      </c>
      <c r="H176" s="158">
        <v>112</v>
      </c>
      <c r="I176" s="159">
        <v>112</v>
      </c>
    </row>
    <row r="177" spans="2:9">
      <c r="B177" s="298"/>
      <c r="C177" s="351" t="s">
        <v>694</v>
      </c>
      <c r="D177" s="31" t="s">
        <v>348</v>
      </c>
      <c r="E177" s="4" t="s">
        <v>365</v>
      </c>
      <c r="F177" s="31" t="s">
        <v>349</v>
      </c>
      <c r="G177" s="158">
        <v>4.6399999999999997</v>
      </c>
      <c r="H177" s="158">
        <v>4.6399999999999997</v>
      </c>
      <c r="I177" s="159">
        <v>4.6399999999999997</v>
      </c>
    </row>
    <row r="178" spans="2:9" ht="30">
      <c r="B178" s="298"/>
      <c r="C178" s="351" t="s">
        <v>694</v>
      </c>
      <c r="D178" s="31" t="s">
        <v>326</v>
      </c>
      <c r="E178" s="4" t="s">
        <v>366</v>
      </c>
      <c r="F178" s="31" t="s">
        <v>367</v>
      </c>
      <c r="G178" s="158">
        <v>153.75</v>
      </c>
      <c r="H178" s="158">
        <v>153.75</v>
      </c>
      <c r="I178" s="159">
        <v>153.75</v>
      </c>
    </row>
    <row r="179" spans="2:9">
      <c r="B179" s="298"/>
      <c r="C179" s="351" t="s">
        <v>694</v>
      </c>
      <c r="D179" s="31" t="s">
        <v>306</v>
      </c>
      <c r="E179" s="4" t="s">
        <v>368</v>
      </c>
      <c r="F179" s="31" t="s">
        <v>369</v>
      </c>
      <c r="G179" s="158">
        <v>114</v>
      </c>
      <c r="H179" s="158">
        <v>114</v>
      </c>
      <c r="I179" s="159">
        <v>114</v>
      </c>
    </row>
    <row r="180" spans="2:9">
      <c r="B180" s="298"/>
      <c r="C180" s="351" t="s">
        <v>694</v>
      </c>
      <c r="D180" s="31" t="s">
        <v>312</v>
      </c>
      <c r="E180" s="4" t="s">
        <v>370</v>
      </c>
      <c r="F180" s="31" t="s">
        <v>371</v>
      </c>
      <c r="G180" s="158">
        <v>117</v>
      </c>
      <c r="H180" s="158">
        <v>117</v>
      </c>
      <c r="I180" s="159">
        <v>117</v>
      </c>
    </row>
    <row r="181" spans="2:9" ht="30">
      <c r="B181" s="298"/>
      <c r="C181" s="351" t="s">
        <v>694</v>
      </c>
      <c r="D181" s="31" t="s">
        <v>372</v>
      </c>
      <c r="E181" s="4" t="s">
        <v>373</v>
      </c>
      <c r="F181" s="31" t="s">
        <v>374</v>
      </c>
      <c r="G181" s="158">
        <v>151.08000000000001</v>
      </c>
      <c r="H181" s="158">
        <v>151.08000000000001</v>
      </c>
      <c r="I181" s="159">
        <v>151.08000000000001</v>
      </c>
    </row>
    <row r="182" spans="2:9" ht="30">
      <c r="B182" s="298"/>
      <c r="C182" s="351" t="s">
        <v>694</v>
      </c>
      <c r="D182" s="31" t="s">
        <v>372</v>
      </c>
      <c r="E182" s="4" t="s">
        <v>373</v>
      </c>
      <c r="F182" s="31" t="s">
        <v>374</v>
      </c>
      <c r="G182" s="158">
        <v>11.7</v>
      </c>
      <c r="H182" s="158">
        <v>11.7</v>
      </c>
      <c r="I182" s="159">
        <v>11.7</v>
      </c>
    </row>
    <row r="183" spans="2:9" ht="30">
      <c r="B183" s="298"/>
      <c r="C183" s="351" t="s">
        <v>694</v>
      </c>
      <c r="D183" s="31" t="s">
        <v>372</v>
      </c>
      <c r="E183" s="4" t="s">
        <v>373</v>
      </c>
      <c r="F183" s="31" t="s">
        <v>374</v>
      </c>
      <c r="G183" s="158">
        <v>23.23</v>
      </c>
      <c r="H183" s="158">
        <v>23.23</v>
      </c>
      <c r="I183" s="159">
        <v>23.23</v>
      </c>
    </row>
    <row r="184" spans="2:9" ht="30">
      <c r="B184" s="298"/>
      <c r="C184" s="351" t="s">
        <v>694</v>
      </c>
      <c r="D184" s="31" t="s">
        <v>372</v>
      </c>
      <c r="E184" s="4" t="s">
        <v>373</v>
      </c>
      <c r="F184" s="31" t="s">
        <v>374</v>
      </c>
      <c r="G184" s="158">
        <v>48.25</v>
      </c>
      <c r="H184" s="158">
        <v>48.25</v>
      </c>
      <c r="I184" s="159">
        <v>48.25</v>
      </c>
    </row>
    <row r="185" spans="2:9">
      <c r="B185" s="298"/>
      <c r="C185" s="351" t="s">
        <v>694</v>
      </c>
      <c r="D185" s="31" t="s">
        <v>135</v>
      </c>
      <c r="E185" s="4" t="s">
        <v>373</v>
      </c>
      <c r="F185" s="31" t="s">
        <v>375</v>
      </c>
      <c r="G185" s="158">
        <v>133.5</v>
      </c>
      <c r="H185" s="158">
        <v>133.5</v>
      </c>
      <c r="I185" s="159">
        <v>133.5</v>
      </c>
    </row>
    <row r="186" spans="2:9">
      <c r="B186" s="298"/>
      <c r="C186" s="351" t="s">
        <v>694</v>
      </c>
      <c r="D186" s="31" t="s">
        <v>380</v>
      </c>
      <c r="E186" s="4" t="s">
        <v>377</v>
      </c>
      <c r="F186" s="31" t="s">
        <v>376</v>
      </c>
      <c r="G186" s="158">
        <v>84.5</v>
      </c>
      <c r="H186" s="158">
        <v>84.5</v>
      </c>
      <c r="I186" s="159">
        <v>84.5</v>
      </c>
    </row>
    <row r="187" spans="2:9">
      <c r="B187" s="298"/>
      <c r="C187" s="351" t="s">
        <v>694</v>
      </c>
      <c r="D187" s="31" t="s">
        <v>312</v>
      </c>
      <c r="E187" s="4" t="s">
        <v>378</v>
      </c>
      <c r="F187" s="31" t="s">
        <v>379</v>
      </c>
      <c r="G187" s="158">
        <v>86.5</v>
      </c>
      <c r="H187" s="158">
        <v>86.5</v>
      </c>
      <c r="I187" s="159">
        <v>86.5</v>
      </c>
    </row>
    <row r="188" spans="2:9">
      <c r="B188" s="298"/>
      <c r="C188" s="351" t="s">
        <v>694</v>
      </c>
      <c r="D188" s="31" t="s">
        <v>380</v>
      </c>
      <c r="E188" s="4" t="s">
        <v>378</v>
      </c>
      <c r="F188" s="31" t="s">
        <v>381</v>
      </c>
      <c r="G188" s="158">
        <v>54.5</v>
      </c>
      <c r="H188" s="158">
        <v>54.5</v>
      </c>
      <c r="I188" s="159">
        <v>54.5</v>
      </c>
    </row>
    <row r="189" spans="2:9">
      <c r="B189" s="298"/>
      <c r="C189" s="351" t="s">
        <v>694</v>
      </c>
      <c r="D189" s="31" t="s">
        <v>380</v>
      </c>
      <c r="E189" s="4" t="s">
        <v>378</v>
      </c>
      <c r="F189" s="31" t="s">
        <v>382</v>
      </c>
      <c r="G189" s="158">
        <v>46</v>
      </c>
      <c r="H189" s="158">
        <v>46</v>
      </c>
      <c r="I189" s="159">
        <v>46</v>
      </c>
    </row>
    <row r="190" spans="2:9" ht="30">
      <c r="B190" s="298"/>
      <c r="C190" s="351" t="s">
        <v>694</v>
      </c>
      <c r="D190" s="31" t="s">
        <v>384</v>
      </c>
      <c r="E190" s="4" t="s">
        <v>385</v>
      </c>
      <c r="F190" s="31" t="s">
        <v>383</v>
      </c>
      <c r="G190" s="158">
        <v>91</v>
      </c>
      <c r="H190" s="158">
        <v>91</v>
      </c>
      <c r="I190" s="159">
        <v>91</v>
      </c>
    </row>
    <row r="191" spans="2:9">
      <c r="B191" s="298"/>
      <c r="C191" s="4" t="s">
        <v>695</v>
      </c>
      <c r="D191" s="31" t="s">
        <v>312</v>
      </c>
      <c r="E191" s="4" t="s">
        <v>386</v>
      </c>
      <c r="F191" s="31" t="s">
        <v>387</v>
      </c>
      <c r="G191" s="158">
        <v>121</v>
      </c>
      <c r="H191" s="158">
        <v>121</v>
      </c>
      <c r="I191" s="159">
        <v>121</v>
      </c>
    </row>
    <row r="192" spans="2:9">
      <c r="B192" s="298"/>
      <c r="C192" s="4" t="s">
        <v>695</v>
      </c>
      <c r="D192" s="31" t="s">
        <v>348</v>
      </c>
      <c r="E192" s="4" t="s">
        <v>388</v>
      </c>
      <c r="F192" s="31" t="s">
        <v>349</v>
      </c>
      <c r="G192" s="158">
        <v>34.46</v>
      </c>
      <c r="H192" s="158">
        <v>34.46</v>
      </c>
      <c r="I192" s="159">
        <v>34.46</v>
      </c>
    </row>
    <row r="193" spans="2:9">
      <c r="B193" s="298"/>
      <c r="C193" s="4" t="s">
        <v>695</v>
      </c>
      <c r="D193" s="31" t="s">
        <v>104</v>
      </c>
      <c r="E193" s="4" t="s">
        <v>389</v>
      </c>
      <c r="F193" s="31" t="s">
        <v>588</v>
      </c>
      <c r="G193" s="158">
        <v>38.700000000000003</v>
      </c>
      <c r="H193" s="158">
        <v>38.700000000000003</v>
      </c>
      <c r="I193" s="159">
        <v>38.700000000000003</v>
      </c>
    </row>
    <row r="194" spans="2:9">
      <c r="B194" s="298"/>
      <c r="C194" s="4" t="s">
        <v>695</v>
      </c>
      <c r="D194" s="31" t="s">
        <v>104</v>
      </c>
      <c r="E194" s="4" t="s">
        <v>390</v>
      </c>
      <c r="F194" s="31" t="s">
        <v>133</v>
      </c>
      <c r="G194" s="158">
        <v>13.5</v>
      </c>
      <c r="H194" s="158">
        <v>13.5</v>
      </c>
      <c r="I194" s="159">
        <v>13.5</v>
      </c>
    </row>
    <row r="195" spans="2:9">
      <c r="B195" s="298"/>
      <c r="C195" s="4" t="s">
        <v>695</v>
      </c>
      <c r="D195" s="31" t="s">
        <v>348</v>
      </c>
      <c r="E195" s="4" t="s">
        <v>391</v>
      </c>
      <c r="F195" s="31" t="s">
        <v>349</v>
      </c>
      <c r="G195" s="158">
        <v>20.25</v>
      </c>
      <c r="H195" s="158">
        <v>20.25</v>
      </c>
      <c r="I195" s="159">
        <v>20.25</v>
      </c>
    </row>
    <row r="196" spans="2:9">
      <c r="B196" s="298"/>
      <c r="C196" s="4" t="s">
        <v>695</v>
      </c>
      <c r="D196" s="31" t="s">
        <v>295</v>
      </c>
      <c r="E196" s="4" t="s">
        <v>392</v>
      </c>
      <c r="F196" s="31" t="s">
        <v>396</v>
      </c>
      <c r="G196" s="158">
        <v>76</v>
      </c>
      <c r="H196" s="158">
        <v>76</v>
      </c>
      <c r="I196" s="159">
        <v>76</v>
      </c>
    </row>
    <row r="197" spans="2:9">
      <c r="B197" s="298"/>
      <c r="C197" s="4" t="s">
        <v>695</v>
      </c>
      <c r="D197" s="31" t="s">
        <v>295</v>
      </c>
      <c r="E197" s="4" t="s">
        <v>392</v>
      </c>
      <c r="F197" s="31" t="s">
        <v>396</v>
      </c>
      <c r="G197" s="158">
        <v>67</v>
      </c>
      <c r="H197" s="158">
        <v>67</v>
      </c>
      <c r="I197" s="159">
        <v>67</v>
      </c>
    </row>
    <row r="198" spans="2:9">
      <c r="B198" s="298"/>
      <c r="C198" s="4" t="s">
        <v>695</v>
      </c>
      <c r="D198" s="31" t="s">
        <v>321</v>
      </c>
      <c r="E198" s="4" t="s">
        <v>393</v>
      </c>
      <c r="F198" s="31" t="s">
        <v>133</v>
      </c>
      <c r="G198" s="158">
        <v>160.80000000000001</v>
      </c>
      <c r="H198" s="158">
        <v>160.80000000000001</v>
      </c>
      <c r="I198" s="159">
        <v>160.80000000000001</v>
      </c>
    </row>
    <row r="199" spans="2:9" ht="30">
      <c r="B199" s="298"/>
      <c r="C199" s="4" t="s">
        <v>695</v>
      </c>
      <c r="D199" s="31" t="s">
        <v>394</v>
      </c>
      <c r="E199" s="4" t="s">
        <v>395</v>
      </c>
      <c r="F199" s="31" t="s">
        <v>397</v>
      </c>
      <c r="G199" s="158">
        <v>151</v>
      </c>
      <c r="H199" s="158">
        <v>151</v>
      </c>
      <c r="I199" s="159">
        <v>151</v>
      </c>
    </row>
    <row r="200" spans="2:9" ht="30">
      <c r="B200" s="298"/>
      <c r="C200" s="4" t="s">
        <v>695</v>
      </c>
      <c r="D200" s="31" t="s">
        <v>357</v>
      </c>
      <c r="E200" s="4" t="s">
        <v>398</v>
      </c>
      <c r="F200" s="31" t="s">
        <v>399</v>
      </c>
      <c r="G200" s="158">
        <v>143.1</v>
      </c>
      <c r="H200" s="158">
        <v>143.1</v>
      </c>
      <c r="I200" s="159">
        <v>143.1</v>
      </c>
    </row>
    <row r="201" spans="2:9">
      <c r="B201" s="298"/>
      <c r="C201" s="4" t="s">
        <v>695</v>
      </c>
      <c r="D201" s="31" t="s">
        <v>380</v>
      </c>
      <c r="E201" s="4" t="s">
        <v>400</v>
      </c>
      <c r="F201" s="31" t="s">
        <v>401</v>
      </c>
      <c r="G201" s="158">
        <v>50</v>
      </c>
      <c r="H201" s="158">
        <v>50</v>
      </c>
      <c r="I201" s="159">
        <v>50</v>
      </c>
    </row>
    <row r="202" spans="2:9">
      <c r="B202" s="298"/>
      <c r="C202" s="4" t="s">
        <v>695</v>
      </c>
      <c r="D202" s="31" t="s">
        <v>380</v>
      </c>
      <c r="E202" s="4" t="s">
        <v>400</v>
      </c>
      <c r="F202" s="31" t="s">
        <v>564</v>
      </c>
      <c r="G202" s="158">
        <v>65.5</v>
      </c>
      <c r="H202" s="158">
        <v>65.5</v>
      </c>
      <c r="I202" s="159">
        <v>65.5</v>
      </c>
    </row>
    <row r="203" spans="2:9">
      <c r="B203" s="298"/>
      <c r="C203" s="4" t="s">
        <v>695</v>
      </c>
      <c r="D203" s="31" t="s">
        <v>380</v>
      </c>
      <c r="E203" s="4" t="s">
        <v>403</v>
      </c>
      <c r="F203" s="31" t="s">
        <v>402</v>
      </c>
      <c r="G203" s="158">
        <v>50</v>
      </c>
      <c r="H203" s="158">
        <v>50</v>
      </c>
      <c r="I203" s="159">
        <v>50</v>
      </c>
    </row>
    <row r="204" spans="2:9">
      <c r="B204" s="298"/>
      <c r="C204" s="4" t="s">
        <v>695</v>
      </c>
      <c r="D204" s="31" t="s">
        <v>404</v>
      </c>
      <c r="E204" s="4" t="s">
        <v>403</v>
      </c>
      <c r="F204" s="31" t="s">
        <v>405</v>
      </c>
      <c r="G204" s="158">
        <v>89.5</v>
      </c>
      <c r="H204" s="158">
        <v>89.5</v>
      </c>
      <c r="I204" s="159">
        <v>89.5</v>
      </c>
    </row>
    <row r="205" spans="2:9">
      <c r="B205" s="298"/>
      <c r="C205" s="4" t="s">
        <v>695</v>
      </c>
      <c r="D205" s="31" t="s">
        <v>135</v>
      </c>
      <c r="E205" s="4" t="s">
        <v>406</v>
      </c>
      <c r="F205" s="31" t="s">
        <v>407</v>
      </c>
      <c r="G205" s="158">
        <v>48</v>
      </c>
      <c r="H205" s="158">
        <v>48</v>
      </c>
      <c r="I205" s="159">
        <v>48</v>
      </c>
    </row>
    <row r="206" spans="2:9">
      <c r="B206" s="298"/>
      <c r="C206" s="4" t="s">
        <v>695</v>
      </c>
      <c r="D206" s="31" t="s">
        <v>380</v>
      </c>
      <c r="E206" s="4" t="s">
        <v>406</v>
      </c>
      <c r="F206" s="31" t="s">
        <v>304</v>
      </c>
      <c r="G206" s="158">
        <v>38</v>
      </c>
      <c r="H206" s="158">
        <v>38</v>
      </c>
      <c r="I206" s="159">
        <v>38</v>
      </c>
    </row>
    <row r="207" spans="2:9">
      <c r="B207" s="298"/>
      <c r="C207" s="4" t="s">
        <v>695</v>
      </c>
      <c r="D207" s="31" t="s">
        <v>380</v>
      </c>
      <c r="E207" s="4" t="s">
        <v>408</v>
      </c>
      <c r="F207" s="31" t="s">
        <v>409</v>
      </c>
      <c r="G207" s="158">
        <v>47.5</v>
      </c>
      <c r="H207" s="158">
        <v>47.5</v>
      </c>
      <c r="I207" s="159">
        <v>47.5</v>
      </c>
    </row>
    <row r="208" spans="2:9">
      <c r="B208" s="298"/>
      <c r="C208" s="4" t="s">
        <v>695</v>
      </c>
      <c r="D208" s="31" t="s">
        <v>321</v>
      </c>
      <c r="E208" s="4" t="s">
        <v>410</v>
      </c>
      <c r="F208" s="31" t="s">
        <v>411</v>
      </c>
      <c r="G208" s="158">
        <v>80.8</v>
      </c>
      <c r="H208" s="158">
        <v>80.8</v>
      </c>
      <c r="I208" s="159">
        <v>80.8</v>
      </c>
    </row>
    <row r="209" spans="2:9">
      <c r="B209" s="298"/>
      <c r="C209" s="4" t="s">
        <v>695</v>
      </c>
      <c r="D209" s="31" t="s">
        <v>321</v>
      </c>
      <c r="E209" s="4" t="s">
        <v>412</v>
      </c>
      <c r="F209" s="31" t="s">
        <v>413</v>
      </c>
      <c r="G209" s="158">
        <v>131.19999999999999</v>
      </c>
      <c r="H209" s="158">
        <v>131.19999999999999</v>
      </c>
      <c r="I209" s="159">
        <v>131.19999999999999</v>
      </c>
    </row>
    <row r="210" spans="2:9">
      <c r="B210" s="298"/>
      <c r="C210" s="4" t="s">
        <v>695</v>
      </c>
      <c r="D210" s="31" t="s">
        <v>414</v>
      </c>
      <c r="E210" s="4" t="s">
        <v>415</v>
      </c>
      <c r="F210" s="31" t="s">
        <v>416</v>
      </c>
      <c r="G210" s="158">
        <v>94.5</v>
      </c>
      <c r="H210" s="158">
        <v>94.5</v>
      </c>
      <c r="I210" s="159">
        <v>94.5</v>
      </c>
    </row>
    <row r="211" spans="2:9">
      <c r="B211" s="298"/>
      <c r="C211" s="4" t="s">
        <v>696</v>
      </c>
      <c r="D211" s="31" t="s">
        <v>321</v>
      </c>
      <c r="E211" s="4" t="s">
        <v>423</v>
      </c>
      <c r="F211" s="31" t="s">
        <v>417</v>
      </c>
      <c r="G211" s="158">
        <v>148.80000000000001</v>
      </c>
      <c r="H211" s="158">
        <v>148.80000000000001</v>
      </c>
      <c r="I211" s="159">
        <v>148.80000000000001</v>
      </c>
    </row>
    <row r="212" spans="2:9" ht="30">
      <c r="B212" s="298"/>
      <c r="C212" s="4" t="s">
        <v>696</v>
      </c>
      <c r="D212" s="31" t="s">
        <v>135</v>
      </c>
      <c r="E212" s="4" t="s">
        <v>424</v>
      </c>
      <c r="F212" s="31" t="s">
        <v>418</v>
      </c>
      <c r="G212" s="158">
        <v>203</v>
      </c>
      <c r="H212" s="158">
        <v>203</v>
      </c>
      <c r="I212" s="159">
        <v>203</v>
      </c>
    </row>
    <row r="213" spans="2:9" ht="30">
      <c r="B213" s="298"/>
      <c r="C213" s="4" t="s">
        <v>696</v>
      </c>
      <c r="D213" s="31" t="s">
        <v>345</v>
      </c>
      <c r="E213" s="4" t="s">
        <v>422</v>
      </c>
      <c r="F213" s="31" t="s">
        <v>420</v>
      </c>
      <c r="G213" s="158">
        <v>265</v>
      </c>
      <c r="H213" s="158">
        <v>265</v>
      </c>
      <c r="I213" s="159">
        <v>265</v>
      </c>
    </row>
    <row r="214" spans="2:9" ht="30">
      <c r="B214" s="298"/>
      <c r="C214" s="4" t="s">
        <v>696</v>
      </c>
      <c r="D214" s="31" t="s">
        <v>326</v>
      </c>
      <c r="E214" s="4" t="s">
        <v>425</v>
      </c>
      <c r="F214" s="31" t="s">
        <v>419</v>
      </c>
      <c r="G214" s="158">
        <v>285.89999999999998</v>
      </c>
      <c r="H214" s="158">
        <v>285.89999999999998</v>
      </c>
      <c r="I214" s="159">
        <v>285.89999999999998</v>
      </c>
    </row>
    <row r="215" spans="2:9" ht="30">
      <c r="B215" s="298"/>
      <c r="C215" s="4" t="s">
        <v>696</v>
      </c>
      <c r="D215" s="31" t="s">
        <v>421</v>
      </c>
      <c r="E215" s="4" t="s">
        <v>426</v>
      </c>
      <c r="F215" s="31" t="s">
        <v>427</v>
      </c>
      <c r="G215" s="158"/>
      <c r="H215" s="158"/>
      <c r="I215" s="159"/>
    </row>
    <row r="216" spans="2:9">
      <c r="B216" s="298"/>
      <c r="C216" s="4" t="s">
        <v>696</v>
      </c>
      <c r="D216" s="31" t="s">
        <v>345</v>
      </c>
      <c r="E216" s="4" t="s">
        <v>428</v>
      </c>
      <c r="F216" s="31" t="s">
        <v>429</v>
      </c>
      <c r="G216" s="158">
        <v>349.4</v>
      </c>
      <c r="H216" s="158">
        <v>349.4</v>
      </c>
      <c r="I216" s="159">
        <v>349.4</v>
      </c>
    </row>
    <row r="217" spans="2:9">
      <c r="B217" s="298"/>
      <c r="C217" s="4" t="s">
        <v>696</v>
      </c>
      <c r="D217" s="31" t="s">
        <v>295</v>
      </c>
      <c r="E217" s="4" t="s">
        <v>428</v>
      </c>
      <c r="F217" s="31" t="s">
        <v>430</v>
      </c>
      <c r="G217" s="158">
        <v>329.4</v>
      </c>
      <c r="H217" s="158">
        <v>329.4</v>
      </c>
      <c r="I217" s="159">
        <v>329.4</v>
      </c>
    </row>
    <row r="218" spans="2:9">
      <c r="B218" s="298"/>
      <c r="C218" s="4" t="s">
        <v>696</v>
      </c>
      <c r="D218" s="31" t="s">
        <v>295</v>
      </c>
      <c r="E218" s="4" t="s">
        <v>428</v>
      </c>
      <c r="F218" s="31" t="s">
        <v>430</v>
      </c>
      <c r="G218" s="158">
        <v>30</v>
      </c>
      <c r="H218" s="158">
        <v>30</v>
      </c>
      <c r="I218" s="159">
        <v>30</v>
      </c>
    </row>
    <row r="219" spans="2:9" ht="30">
      <c r="B219" s="298"/>
      <c r="C219" s="4" t="s">
        <v>696</v>
      </c>
      <c r="D219" s="31" t="s">
        <v>394</v>
      </c>
      <c r="E219" s="4" t="s">
        <v>428</v>
      </c>
      <c r="F219" s="31" t="s">
        <v>431</v>
      </c>
      <c r="G219" s="158">
        <v>128.69999999999999</v>
      </c>
      <c r="H219" s="158">
        <v>128.69999999999999</v>
      </c>
      <c r="I219" s="159">
        <v>128.69999999999999</v>
      </c>
    </row>
    <row r="220" spans="2:9">
      <c r="B220" s="298"/>
      <c r="C220" s="4" t="s">
        <v>696</v>
      </c>
      <c r="D220" s="31" t="s">
        <v>432</v>
      </c>
      <c r="E220" s="4" t="s">
        <v>433</v>
      </c>
      <c r="F220" s="31" t="s">
        <v>434</v>
      </c>
      <c r="G220" s="158">
        <v>193.5</v>
      </c>
      <c r="H220" s="158">
        <v>193.5</v>
      </c>
      <c r="I220" s="159">
        <v>193.5</v>
      </c>
    </row>
    <row r="221" spans="2:9">
      <c r="B221" s="298"/>
      <c r="C221" s="4" t="s">
        <v>696</v>
      </c>
      <c r="D221" s="31" t="s">
        <v>135</v>
      </c>
      <c r="E221" s="4" t="s">
        <v>433</v>
      </c>
      <c r="F221" s="31" t="s">
        <v>434</v>
      </c>
      <c r="G221" s="158">
        <v>121.5</v>
      </c>
      <c r="H221" s="158">
        <v>121.5</v>
      </c>
      <c r="I221" s="159">
        <v>121.5</v>
      </c>
    </row>
    <row r="222" spans="2:9">
      <c r="B222" s="298"/>
      <c r="C222" s="4" t="s">
        <v>696</v>
      </c>
      <c r="D222" s="31" t="s">
        <v>135</v>
      </c>
      <c r="E222" s="4" t="s">
        <v>433</v>
      </c>
      <c r="F222" s="31" t="s">
        <v>434</v>
      </c>
      <c r="G222" s="158">
        <v>26</v>
      </c>
      <c r="H222" s="158">
        <v>26</v>
      </c>
      <c r="I222" s="159">
        <v>26</v>
      </c>
    </row>
    <row r="223" spans="2:9">
      <c r="B223" s="298"/>
      <c r="C223" s="4" t="s">
        <v>696</v>
      </c>
      <c r="D223" s="31" t="s">
        <v>135</v>
      </c>
      <c r="E223" s="4" t="s">
        <v>433</v>
      </c>
      <c r="F223" s="31" t="s">
        <v>434</v>
      </c>
      <c r="G223" s="158">
        <v>120</v>
      </c>
      <c r="H223" s="158">
        <v>120</v>
      </c>
      <c r="I223" s="159">
        <v>120</v>
      </c>
    </row>
    <row r="224" spans="2:9">
      <c r="B224" s="298"/>
      <c r="C224" s="4" t="s">
        <v>696</v>
      </c>
      <c r="D224" s="31" t="s">
        <v>135</v>
      </c>
      <c r="E224" s="4" t="s">
        <v>433</v>
      </c>
      <c r="F224" s="31" t="s">
        <v>434</v>
      </c>
      <c r="G224" s="158">
        <v>39</v>
      </c>
      <c r="H224" s="158">
        <v>39</v>
      </c>
      <c r="I224" s="159">
        <v>39</v>
      </c>
    </row>
    <row r="225" spans="2:9">
      <c r="B225" s="298"/>
      <c r="C225" s="4" t="s">
        <v>696</v>
      </c>
      <c r="D225" s="31" t="s">
        <v>135</v>
      </c>
      <c r="E225" s="4" t="s">
        <v>433</v>
      </c>
      <c r="F225" s="31" t="s">
        <v>434</v>
      </c>
      <c r="G225" s="158">
        <v>61</v>
      </c>
      <c r="H225" s="158">
        <v>61</v>
      </c>
      <c r="I225" s="159">
        <v>61</v>
      </c>
    </row>
    <row r="226" spans="2:9">
      <c r="B226" s="298"/>
      <c r="C226" s="4" t="s">
        <v>696</v>
      </c>
      <c r="D226" s="31" t="s">
        <v>135</v>
      </c>
      <c r="E226" s="4" t="s">
        <v>433</v>
      </c>
      <c r="F226" s="31" t="s">
        <v>434</v>
      </c>
      <c r="G226" s="158">
        <v>6</v>
      </c>
      <c r="H226" s="158">
        <v>6</v>
      </c>
      <c r="I226" s="159">
        <v>6</v>
      </c>
    </row>
    <row r="227" spans="2:9">
      <c r="B227" s="298"/>
      <c r="C227" s="4" t="s">
        <v>696</v>
      </c>
      <c r="D227" s="31" t="s">
        <v>135</v>
      </c>
      <c r="E227" s="4" t="s">
        <v>433</v>
      </c>
      <c r="F227" s="31" t="s">
        <v>434</v>
      </c>
      <c r="G227" s="158">
        <v>177</v>
      </c>
      <c r="H227" s="158">
        <v>177</v>
      </c>
      <c r="I227" s="159">
        <v>177</v>
      </c>
    </row>
    <row r="228" spans="2:9">
      <c r="B228" s="298"/>
      <c r="C228" s="4" t="s">
        <v>696</v>
      </c>
      <c r="D228" s="31" t="s">
        <v>135</v>
      </c>
      <c r="E228" s="4" t="s">
        <v>433</v>
      </c>
      <c r="F228" s="31" t="s">
        <v>434</v>
      </c>
      <c r="G228" s="158">
        <v>74.5</v>
      </c>
      <c r="H228" s="158">
        <v>74.5</v>
      </c>
      <c r="I228" s="159">
        <v>74.5</v>
      </c>
    </row>
    <row r="229" spans="2:9">
      <c r="B229" s="298"/>
      <c r="C229" s="4" t="s">
        <v>696</v>
      </c>
      <c r="D229" s="31" t="s">
        <v>135</v>
      </c>
      <c r="E229" s="4" t="s">
        <v>433</v>
      </c>
      <c r="F229" s="31" t="s">
        <v>434</v>
      </c>
      <c r="G229" s="158">
        <v>114</v>
      </c>
      <c r="H229" s="158">
        <v>114</v>
      </c>
      <c r="I229" s="159">
        <v>114</v>
      </c>
    </row>
    <row r="230" spans="2:9">
      <c r="B230" s="298"/>
      <c r="C230" s="4" t="s">
        <v>696</v>
      </c>
      <c r="D230" s="31" t="s">
        <v>135</v>
      </c>
      <c r="E230" s="4" t="s">
        <v>433</v>
      </c>
      <c r="F230" s="31" t="s">
        <v>434</v>
      </c>
      <c r="G230" s="158">
        <v>52</v>
      </c>
      <c r="H230" s="158">
        <v>52</v>
      </c>
      <c r="I230" s="159">
        <v>52</v>
      </c>
    </row>
    <row r="231" spans="2:9">
      <c r="B231" s="298"/>
      <c r="C231" s="4" t="s">
        <v>696</v>
      </c>
      <c r="D231" s="31" t="s">
        <v>135</v>
      </c>
      <c r="E231" s="4" t="s">
        <v>433</v>
      </c>
      <c r="F231" s="31" t="s">
        <v>434</v>
      </c>
      <c r="G231" s="158">
        <v>8</v>
      </c>
      <c r="H231" s="158">
        <v>8</v>
      </c>
      <c r="I231" s="159">
        <v>8</v>
      </c>
    </row>
    <row r="232" spans="2:9">
      <c r="B232" s="298"/>
      <c r="C232" s="4" t="s">
        <v>696</v>
      </c>
      <c r="D232" s="31" t="s">
        <v>312</v>
      </c>
      <c r="E232" s="4" t="s">
        <v>433</v>
      </c>
      <c r="F232" s="31" t="s">
        <v>430</v>
      </c>
      <c r="G232" s="158">
        <v>363.37</v>
      </c>
      <c r="H232" s="158">
        <v>363.37</v>
      </c>
      <c r="I232" s="159">
        <v>363.37</v>
      </c>
    </row>
    <row r="233" spans="2:9">
      <c r="B233" s="298"/>
      <c r="C233" s="4" t="s">
        <v>696</v>
      </c>
      <c r="D233" s="31" t="s">
        <v>432</v>
      </c>
      <c r="E233" s="4" t="s">
        <v>433</v>
      </c>
      <c r="F233" s="31" t="s">
        <v>434</v>
      </c>
      <c r="G233" s="158">
        <v>193.5</v>
      </c>
      <c r="H233" s="158">
        <v>193.5</v>
      </c>
      <c r="I233" s="159">
        <v>193.5</v>
      </c>
    </row>
    <row r="234" spans="2:9" ht="30">
      <c r="B234" s="298"/>
      <c r="C234" s="4" t="s">
        <v>696</v>
      </c>
      <c r="D234" s="31" t="s">
        <v>326</v>
      </c>
      <c r="E234" s="4" t="s">
        <v>433</v>
      </c>
      <c r="F234" s="31" t="s">
        <v>436</v>
      </c>
      <c r="G234" s="158">
        <v>278</v>
      </c>
      <c r="H234" s="158">
        <v>278</v>
      </c>
      <c r="I234" s="159">
        <v>278</v>
      </c>
    </row>
    <row r="235" spans="2:9">
      <c r="B235" s="298"/>
      <c r="C235" s="4" t="s">
        <v>696</v>
      </c>
      <c r="D235" s="31" t="s">
        <v>432</v>
      </c>
      <c r="E235" s="4" t="s">
        <v>433</v>
      </c>
      <c r="F235" s="31" t="s">
        <v>435</v>
      </c>
      <c r="G235" s="158">
        <v>118</v>
      </c>
      <c r="H235" s="158">
        <v>118</v>
      </c>
      <c r="I235" s="159">
        <v>118</v>
      </c>
    </row>
    <row r="236" spans="2:9">
      <c r="B236" s="298"/>
      <c r="C236" s="4" t="s">
        <v>696</v>
      </c>
      <c r="D236" s="31" t="s">
        <v>321</v>
      </c>
      <c r="E236" s="4" t="s">
        <v>433</v>
      </c>
      <c r="F236" s="31" t="s">
        <v>437</v>
      </c>
      <c r="G236" s="158">
        <v>214</v>
      </c>
      <c r="H236" s="158">
        <v>214</v>
      </c>
      <c r="I236" s="159">
        <v>214</v>
      </c>
    </row>
    <row r="237" spans="2:9">
      <c r="B237" s="298"/>
      <c r="C237" s="4" t="s">
        <v>696</v>
      </c>
      <c r="D237" s="31" t="s">
        <v>353</v>
      </c>
      <c r="E237" s="4" t="s">
        <v>438</v>
      </c>
      <c r="F237" s="31" t="s">
        <v>439</v>
      </c>
      <c r="G237" s="158">
        <v>480</v>
      </c>
      <c r="H237" s="158">
        <v>480</v>
      </c>
      <c r="I237" s="159">
        <v>480</v>
      </c>
    </row>
    <row r="238" spans="2:9">
      <c r="B238" s="298"/>
      <c r="C238" s="4" t="s">
        <v>696</v>
      </c>
      <c r="D238" s="31" t="s">
        <v>70</v>
      </c>
      <c r="E238" s="4" t="s">
        <v>438</v>
      </c>
      <c r="F238" s="31" t="s">
        <v>440</v>
      </c>
      <c r="G238" s="158">
        <v>750</v>
      </c>
      <c r="H238" s="158">
        <v>750</v>
      </c>
      <c r="I238" s="159">
        <v>750</v>
      </c>
    </row>
    <row r="239" spans="2:9">
      <c r="B239" s="298"/>
      <c r="C239" s="4" t="s">
        <v>696</v>
      </c>
      <c r="D239" s="31" t="s">
        <v>70</v>
      </c>
      <c r="E239" s="4" t="s">
        <v>438</v>
      </c>
      <c r="F239" s="31" t="s">
        <v>440</v>
      </c>
      <c r="G239" s="158">
        <v>750</v>
      </c>
      <c r="H239" s="158">
        <v>750</v>
      </c>
      <c r="I239" s="159">
        <v>750</v>
      </c>
    </row>
    <row r="240" spans="2:9">
      <c r="B240" s="298"/>
      <c r="C240" s="4" t="s">
        <v>696</v>
      </c>
      <c r="D240" s="26" t="s">
        <v>348</v>
      </c>
      <c r="E240" s="5" t="s">
        <v>441</v>
      </c>
      <c r="F240" s="26" t="s">
        <v>349</v>
      </c>
      <c r="G240" s="43">
        <v>45.81</v>
      </c>
      <c r="H240" s="43">
        <v>45.81</v>
      </c>
      <c r="I240" s="41">
        <v>45.81</v>
      </c>
    </row>
    <row r="241" spans="2:9">
      <c r="B241" s="298"/>
      <c r="C241" s="4" t="s">
        <v>696</v>
      </c>
      <c r="D241" s="26" t="s">
        <v>345</v>
      </c>
      <c r="E241" s="5" t="s">
        <v>441</v>
      </c>
      <c r="F241" s="26" t="s">
        <v>442</v>
      </c>
      <c r="G241" s="43">
        <v>56</v>
      </c>
      <c r="H241" s="43">
        <v>56</v>
      </c>
      <c r="I241" s="41">
        <v>56</v>
      </c>
    </row>
    <row r="242" spans="2:9">
      <c r="B242" s="298"/>
      <c r="C242" s="4" t="s">
        <v>696</v>
      </c>
      <c r="D242" s="26" t="s">
        <v>135</v>
      </c>
      <c r="E242" s="5" t="s">
        <v>443</v>
      </c>
      <c r="F242" s="26" t="s">
        <v>444</v>
      </c>
      <c r="G242" s="43">
        <v>27.5</v>
      </c>
      <c r="H242" s="43">
        <v>27.5</v>
      </c>
      <c r="I242" s="41">
        <v>27.5</v>
      </c>
    </row>
    <row r="243" spans="2:9">
      <c r="B243" s="298"/>
      <c r="C243" s="4" t="s">
        <v>696</v>
      </c>
      <c r="D243" s="26" t="s">
        <v>348</v>
      </c>
      <c r="E243" s="5" t="s">
        <v>445</v>
      </c>
      <c r="F243" s="26" t="s">
        <v>349</v>
      </c>
      <c r="G243" s="43">
        <v>16.690000000000001</v>
      </c>
      <c r="H243" s="43">
        <v>16.690000000000001</v>
      </c>
      <c r="I243" s="41">
        <v>16.690000000000001</v>
      </c>
    </row>
    <row r="244" spans="2:9">
      <c r="B244" s="298"/>
      <c r="C244" s="5" t="s">
        <v>697</v>
      </c>
      <c r="D244" s="26" t="s">
        <v>312</v>
      </c>
      <c r="E244" s="5" t="s">
        <v>448</v>
      </c>
      <c r="F244" s="26" t="s">
        <v>446</v>
      </c>
      <c r="G244" s="43">
        <v>149</v>
      </c>
      <c r="H244" s="43">
        <v>149</v>
      </c>
      <c r="I244" s="41">
        <v>149</v>
      </c>
    </row>
    <row r="245" spans="2:9">
      <c r="B245" s="298"/>
      <c r="C245" s="5" t="s">
        <v>697</v>
      </c>
      <c r="D245" s="26" t="s">
        <v>348</v>
      </c>
      <c r="E245" s="5" t="s">
        <v>448</v>
      </c>
      <c r="F245" s="26" t="s">
        <v>447</v>
      </c>
      <c r="G245" s="43">
        <v>8.5500000000000007</v>
      </c>
      <c r="H245" s="43">
        <v>8.5500000000000007</v>
      </c>
      <c r="I245" s="41">
        <v>8.5500000000000007</v>
      </c>
    </row>
    <row r="246" spans="2:9">
      <c r="B246" s="298"/>
      <c r="C246" s="5" t="s">
        <v>697</v>
      </c>
      <c r="D246" s="26" t="s">
        <v>135</v>
      </c>
      <c r="E246" s="5" t="s">
        <v>449</v>
      </c>
      <c r="F246" s="26" t="s">
        <v>450</v>
      </c>
      <c r="G246" s="43">
        <v>15</v>
      </c>
      <c r="H246" s="43">
        <v>15</v>
      </c>
      <c r="I246" s="41">
        <v>15</v>
      </c>
    </row>
    <row r="247" spans="2:9">
      <c r="B247" s="298"/>
      <c r="C247" s="5" t="s">
        <v>697</v>
      </c>
      <c r="D247" s="26" t="s">
        <v>321</v>
      </c>
      <c r="E247" s="5" t="s">
        <v>451</v>
      </c>
      <c r="F247" s="26" t="s">
        <v>452</v>
      </c>
      <c r="G247" s="43">
        <v>128.80000000000001</v>
      </c>
      <c r="H247" s="43">
        <v>128.80000000000001</v>
      </c>
      <c r="I247" s="41">
        <v>128.80000000000001</v>
      </c>
    </row>
    <row r="248" spans="2:9">
      <c r="B248" s="298"/>
      <c r="C248" s="5" t="s">
        <v>697</v>
      </c>
      <c r="D248" s="26" t="s">
        <v>453</v>
      </c>
      <c r="E248" s="5" t="s">
        <v>454</v>
      </c>
      <c r="F248" s="26" t="s">
        <v>455</v>
      </c>
      <c r="G248" s="43">
        <v>147</v>
      </c>
      <c r="H248" s="43">
        <v>147</v>
      </c>
      <c r="I248" s="41">
        <v>147</v>
      </c>
    </row>
    <row r="249" spans="2:9">
      <c r="B249" s="298"/>
      <c r="C249" s="5" t="s">
        <v>697</v>
      </c>
      <c r="D249" s="26" t="s">
        <v>348</v>
      </c>
      <c r="E249" s="5" t="s">
        <v>456</v>
      </c>
      <c r="F249" s="26" t="s">
        <v>349</v>
      </c>
      <c r="G249" s="43">
        <v>24.8</v>
      </c>
      <c r="H249" s="43">
        <v>24.8</v>
      </c>
      <c r="I249" s="41">
        <v>24.8</v>
      </c>
    </row>
    <row r="250" spans="2:9">
      <c r="B250" s="298"/>
      <c r="C250" s="5" t="s">
        <v>697</v>
      </c>
      <c r="D250" s="26" t="s">
        <v>458</v>
      </c>
      <c r="E250" s="5" t="s">
        <v>457</v>
      </c>
      <c r="F250" s="26" t="s">
        <v>349</v>
      </c>
      <c r="G250" s="43">
        <v>85.95</v>
      </c>
      <c r="H250" s="43">
        <v>85.95</v>
      </c>
      <c r="I250" s="41">
        <v>85.95</v>
      </c>
    </row>
    <row r="251" spans="2:9">
      <c r="B251" s="298"/>
      <c r="C251" s="5" t="s">
        <v>697</v>
      </c>
      <c r="D251" s="26" t="s">
        <v>348</v>
      </c>
      <c r="E251" s="5" t="s">
        <v>459</v>
      </c>
      <c r="F251" s="26" t="s">
        <v>349</v>
      </c>
      <c r="G251" s="43">
        <v>52.87</v>
      </c>
      <c r="H251" s="43">
        <v>52.87</v>
      </c>
      <c r="I251" s="41">
        <v>52.87</v>
      </c>
    </row>
    <row r="252" spans="2:9">
      <c r="B252" s="298"/>
      <c r="C252" s="5" t="s">
        <v>697</v>
      </c>
      <c r="D252" s="26" t="s">
        <v>348</v>
      </c>
      <c r="E252" s="5" t="s">
        <v>459</v>
      </c>
      <c r="F252" s="26" t="s">
        <v>460</v>
      </c>
      <c r="G252" s="43">
        <v>10.8</v>
      </c>
      <c r="H252" s="43">
        <v>10.8</v>
      </c>
      <c r="I252" s="41">
        <v>10.8</v>
      </c>
    </row>
    <row r="253" spans="2:9" ht="30">
      <c r="B253" s="298"/>
      <c r="C253" s="5" t="s">
        <v>697</v>
      </c>
      <c r="D253" s="26" t="s">
        <v>326</v>
      </c>
      <c r="E253" s="5" t="s">
        <v>461</v>
      </c>
      <c r="F253" s="26" t="s">
        <v>462</v>
      </c>
      <c r="G253" s="43">
        <v>312.2</v>
      </c>
      <c r="H253" s="43">
        <v>312.2</v>
      </c>
      <c r="I253" s="41">
        <v>312.2</v>
      </c>
    </row>
    <row r="254" spans="2:9" ht="30">
      <c r="B254" s="298"/>
      <c r="C254" s="5" t="s">
        <v>697</v>
      </c>
      <c r="D254" s="26" t="s">
        <v>372</v>
      </c>
      <c r="E254" s="5" t="s">
        <v>464</v>
      </c>
      <c r="F254" s="26" t="s">
        <v>463</v>
      </c>
      <c r="G254" s="43">
        <v>215.54</v>
      </c>
      <c r="H254" s="43">
        <v>215.54</v>
      </c>
      <c r="I254" s="41">
        <v>215.54</v>
      </c>
    </row>
    <row r="255" spans="2:9">
      <c r="B255" s="298"/>
      <c r="C255" s="5" t="s">
        <v>697</v>
      </c>
      <c r="D255" s="26" t="s">
        <v>345</v>
      </c>
      <c r="E255" s="5" t="s">
        <v>464</v>
      </c>
      <c r="F255" s="26" t="s">
        <v>463</v>
      </c>
      <c r="G255" s="43">
        <v>194.5</v>
      </c>
      <c r="H255" s="43">
        <v>194.5</v>
      </c>
      <c r="I255" s="41">
        <v>194.5</v>
      </c>
    </row>
    <row r="256" spans="2:9">
      <c r="B256" s="298"/>
      <c r="C256" s="5" t="s">
        <v>697</v>
      </c>
      <c r="D256" s="26" t="s">
        <v>353</v>
      </c>
      <c r="E256" s="5" t="s">
        <v>464</v>
      </c>
      <c r="F256" s="26" t="s">
        <v>463</v>
      </c>
      <c r="G256" s="43">
        <v>140</v>
      </c>
      <c r="H256" s="43">
        <v>140</v>
      </c>
      <c r="I256" s="41">
        <v>140</v>
      </c>
    </row>
    <row r="257" spans="2:9" ht="30">
      <c r="B257" s="298"/>
      <c r="C257" s="5" t="s">
        <v>697</v>
      </c>
      <c r="D257" s="26" t="s">
        <v>465</v>
      </c>
      <c r="E257" s="26" t="s">
        <v>464</v>
      </c>
      <c r="F257" s="26" t="s">
        <v>463</v>
      </c>
      <c r="G257" s="160">
        <v>354</v>
      </c>
      <c r="H257" s="160">
        <v>354</v>
      </c>
      <c r="I257" s="161">
        <v>354</v>
      </c>
    </row>
    <row r="258" spans="2:9" ht="15.75" thickBot="1">
      <c r="B258" s="299"/>
      <c r="C258" s="11"/>
      <c r="D258" s="100"/>
      <c r="E258" s="10"/>
      <c r="F258" s="100"/>
      <c r="G258" s="10"/>
      <c r="H258" s="68"/>
      <c r="I258" s="137"/>
    </row>
    <row r="259" spans="2:9" ht="15.75" thickBot="1">
      <c r="B259" s="7" t="s">
        <v>4</v>
      </c>
      <c r="C259" s="250"/>
      <c r="D259" s="251"/>
      <c r="E259" s="251"/>
      <c r="F259" s="252"/>
      <c r="G259" s="178">
        <f>SUM(G261:G283)</f>
        <v>98380.09</v>
      </c>
      <c r="H259" s="178">
        <f t="shared" ref="H259:I259" si="15">SUM(H261:H283)</f>
        <v>17925.64</v>
      </c>
      <c r="I259" s="178">
        <f t="shared" si="15"/>
        <v>17925.64</v>
      </c>
    </row>
    <row r="260" spans="2:9">
      <c r="B260" s="265" t="s">
        <v>606</v>
      </c>
      <c r="C260" s="194" t="s">
        <v>595</v>
      </c>
      <c r="D260" s="114" t="s">
        <v>1</v>
      </c>
      <c r="E260" s="3" t="s">
        <v>2</v>
      </c>
      <c r="F260" s="114" t="s">
        <v>3</v>
      </c>
      <c r="G260" s="20" t="s">
        <v>7</v>
      </c>
      <c r="H260" s="20" t="s">
        <v>7</v>
      </c>
      <c r="I260" s="20" t="s">
        <v>7</v>
      </c>
    </row>
    <row r="261" spans="2:9">
      <c r="B261" s="266"/>
      <c r="C261" s="351" t="s">
        <v>698</v>
      </c>
      <c r="D261" s="26" t="s">
        <v>102</v>
      </c>
      <c r="E261" s="5" t="s">
        <v>103</v>
      </c>
      <c r="F261" s="26" t="s">
        <v>531</v>
      </c>
      <c r="G261" s="73">
        <v>930</v>
      </c>
      <c r="H261" s="73">
        <v>930</v>
      </c>
      <c r="I261" s="19">
        <v>930</v>
      </c>
    </row>
    <row r="262" spans="2:9" ht="30">
      <c r="B262" s="266"/>
      <c r="C262" s="351" t="s">
        <v>699</v>
      </c>
      <c r="D262" s="31" t="s">
        <v>153</v>
      </c>
      <c r="E262" s="4" t="s">
        <v>154</v>
      </c>
      <c r="F262" s="31" t="s">
        <v>155</v>
      </c>
      <c r="G262" s="87">
        <v>1885</v>
      </c>
      <c r="H262" s="87">
        <v>0</v>
      </c>
      <c r="I262" s="19">
        <v>0</v>
      </c>
    </row>
    <row r="263" spans="2:9" ht="30">
      <c r="B263" s="266"/>
      <c r="C263" s="351" t="s">
        <v>700</v>
      </c>
      <c r="D263" s="31" t="s">
        <v>153</v>
      </c>
      <c r="E263" s="4" t="s">
        <v>156</v>
      </c>
      <c r="F263" s="31" t="s">
        <v>551</v>
      </c>
      <c r="G263" s="87">
        <v>6361.82</v>
      </c>
      <c r="H263" s="87">
        <v>6361.82</v>
      </c>
      <c r="I263" s="19">
        <v>6361.82</v>
      </c>
    </row>
    <row r="264" spans="2:9" ht="30">
      <c r="B264" s="266"/>
      <c r="C264" s="351" t="s">
        <v>701</v>
      </c>
      <c r="D264" s="31" t="s">
        <v>153</v>
      </c>
      <c r="E264" s="4" t="s">
        <v>157</v>
      </c>
      <c r="F264" s="31" t="s">
        <v>158</v>
      </c>
      <c r="G264" s="87">
        <v>181.82</v>
      </c>
      <c r="H264" s="87">
        <v>181.82</v>
      </c>
      <c r="I264" s="19">
        <v>181.82</v>
      </c>
    </row>
    <row r="265" spans="2:9">
      <c r="B265" s="266"/>
      <c r="C265" s="351" t="s">
        <v>702</v>
      </c>
      <c r="D265" s="31" t="s">
        <v>146</v>
      </c>
      <c r="E265" s="4" t="s">
        <v>149</v>
      </c>
      <c r="F265" s="31" t="s">
        <v>148</v>
      </c>
      <c r="G265" s="87">
        <v>4400</v>
      </c>
      <c r="H265" s="87">
        <v>4400</v>
      </c>
      <c r="I265" s="19">
        <v>4400</v>
      </c>
    </row>
    <row r="266" spans="2:9">
      <c r="B266" s="266"/>
      <c r="C266" s="351" t="s">
        <v>703</v>
      </c>
      <c r="D266" s="31" t="s">
        <v>146</v>
      </c>
      <c r="E266" s="4" t="s">
        <v>147</v>
      </c>
      <c r="F266" s="31" t="s">
        <v>148</v>
      </c>
      <c r="G266" s="75">
        <v>75888</v>
      </c>
      <c r="H266" s="28">
        <v>0</v>
      </c>
      <c r="I266" s="139">
        <v>0</v>
      </c>
    </row>
    <row r="267" spans="2:9">
      <c r="B267" s="266"/>
      <c r="C267" s="5" t="s">
        <v>642</v>
      </c>
      <c r="D267" s="26" t="s">
        <v>298</v>
      </c>
      <c r="E267" s="5" t="s">
        <v>299</v>
      </c>
      <c r="F267" s="127" t="s">
        <v>531</v>
      </c>
      <c r="G267" s="101">
        <v>632</v>
      </c>
      <c r="H267" s="101">
        <v>632</v>
      </c>
      <c r="I267" s="142">
        <v>632</v>
      </c>
    </row>
    <row r="268" spans="2:9">
      <c r="B268" s="266"/>
      <c r="C268" s="5" t="s">
        <v>642</v>
      </c>
      <c r="D268" s="26" t="s">
        <v>298</v>
      </c>
      <c r="E268" s="5" t="s">
        <v>299</v>
      </c>
      <c r="F268" s="127" t="s">
        <v>531</v>
      </c>
      <c r="G268" s="101">
        <v>1349</v>
      </c>
      <c r="H268" s="101">
        <v>1349</v>
      </c>
      <c r="I268" s="142">
        <v>1349</v>
      </c>
    </row>
    <row r="269" spans="2:9">
      <c r="B269" s="266"/>
      <c r="C269" s="5" t="s">
        <v>643</v>
      </c>
      <c r="D269" s="26" t="s">
        <v>298</v>
      </c>
      <c r="E269" s="5" t="s">
        <v>329</v>
      </c>
      <c r="F269" s="127" t="s">
        <v>531</v>
      </c>
      <c r="G269" s="101">
        <v>155</v>
      </c>
      <c r="H269" s="101">
        <v>155</v>
      </c>
      <c r="I269" s="142">
        <v>155</v>
      </c>
    </row>
    <row r="270" spans="2:9">
      <c r="B270" s="266"/>
      <c r="C270" s="5" t="s">
        <v>643</v>
      </c>
      <c r="D270" s="26" t="s">
        <v>298</v>
      </c>
      <c r="E270" s="5" t="s">
        <v>332</v>
      </c>
      <c r="F270" s="127" t="s">
        <v>531</v>
      </c>
      <c r="G270" s="101">
        <v>850</v>
      </c>
      <c r="H270" s="101">
        <v>850</v>
      </c>
      <c r="I270" s="142">
        <v>850</v>
      </c>
    </row>
    <row r="271" spans="2:9">
      <c r="B271" s="266"/>
      <c r="C271" s="351" t="s">
        <v>704</v>
      </c>
      <c r="D271" s="26" t="s">
        <v>21</v>
      </c>
      <c r="E271" s="5" t="s">
        <v>167</v>
      </c>
      <c r="F271" s="127" t="s">
        <v>531</v>
      </c>
      <c r="G271" s="76">
        <v>1581</v>
      </c>
      <c r="H271" s="95">
        <v>0</v>
      </c>
      <c r="I271" s="140">
        <v>0</v>
      </c>
    </row>
    <row r="272" spans="2:9">
      <c r="B272" s="266"/>
      <c r="C272" s="351" t="s">
        <v>705</v>
      </c>
      <c r="D272" s="26" t="s">
        <v>21</v>
      </c>
      <c r="E272" s="5" t="s">
        <v>168</v>
      </c>
      <c r="F272" s="127" t="s">
        <v>531</v>
      </c>
      <c r="G272" s="76">
        <v>1100.45</v>
      </c>
      <c r="H272" s="95">
        <v>0</v>
      </c>
      <c r="I272" s="140">
        <v>0</v>
      </c>
    </row>
    <row r="273" spans="2:9">
      <c r="B273" s="266"/>
      <c r="C273" s="5" t="s">
        <v>695</v>
      </c>
      <c r="D273" s="26" t="s">
        <v>529</v>
      </c>
      <c r="E273" s="5" t="s">
        <v>530</v>
      </c>
      <c r="F273" s="127" t="s">
        <v>531</v>
      </c>
      <c r="G273" s="86">
        <v>124</v>
      </c>
      <c r="H273" s="108">
        <v>124</v>
      </c>
      <c r="I273" s="142">
        <v>124</v>
      </c>
    </row>
    <row r="274" spans="2:9">
      <c r="B274" s="266"/>
      <c r="C274" s="5" t="s">
        <v>695</v>
      </c>
      <c r="D274" s="26" t="s">
        <v>529</v>
      </c>
      <c r="E274" s="5" t="s">
        <v>530</v>
      </c>
      <c r="F274" s="127" t="s">
        <v>531</v>
      </c>
      <c r="G274" s="111">
        <v>1116</v>
      </c>
      <c r="H274" s="108">
        <v>1116</v>
      </c>
      <c r="I274" s="142">
        <v>1116</v>
      </c>
    </row>
    <row r="275" spans="2:9">
      <c r="B275" s="266"/>
      <c r="C275" s="5" t="s">
        <v>695</v>
      </c>
      <c r="D275" s="26" t="s">
        <v>529</v>
      </c>
      <c r="E275" s="5" t="s">
        <v>532</v>
      </c>
      <c r="F275" s="127" t="s">
        <v>533</v>
      </c>
      <c r="G275" s="111">
        <v>124</v>
      </c>
      <c r="H275" s="108">
        <v>124</v>
      </c>
      <c r="I275" s="142">
        <v>124</v>
      </c>
    </row>
    <row r="276" spans="2:9">
      <c r="B276" s="266"/>
      <c r="C276" s="5" t="s">
        <v>696</v>
      </c>
      <c r="D276" s="26" t="s">
        <v>529</v>
      </c>
      <c r="E276" s="5" t="s">
        <v>534</v>
      </c>
      <c r="F276" s="127" t="s">
        <v>531</v>
      </c>
      <c r="G276" s="111">
        <v>134</v>
      </c>
      <c r="H276" s="108">
        <v>134</v>
      </c>
      <c r="I276" s="142">
        <v>134</v>
      </c>
    </row>
    <row r="277" spans="2:9">
      <c r="B277" s="266"/>
      <c r="C277" s="5" t="s">
        <v>696</v>
      </c>
      <c r="D277" s="26" t="s">
        <v>529</v>
      </c>
      <c r="E277" s="5" t="s">
        <v>534</v>
      </c>
      <c r="F277" s="127" t="s">
        <v>531</v>
      </c>
      <c r="G277" s="111">
        <v>164</v>
      </c>
      <c r="H277" s="108">
        <v>164</v>
      </c>
      <c r="I277" s="142">
        <v>164</v>
      </c>
    </row>
    <row r="278" spans="2:9">
      <c r="B278" s="266"/>
      <c r="C278" s="5" t="s">
        <v>696</v>
      </c>
      <c r="D278" s="26" t="s">
        <v>529</v>
      </c>
      <c r="E278" s="5" t="s">
        <v>539</v>
      </c>
      <c r="F278" s="127" t="s">
        <v>531</v>
      </c>
      <c r="G278" s="111">
        <v>452</v>
      </c>
      <c r="H278" s="108">
        <v>452</v>
      </c>
      <c r="I278" s="142">
        <v>452</v>
      </c>
    </row>
    <row r="279" spans="2:9">
      <c r="B279" s="266"/>
      <c r="C279" s="5" t="s">
        <v>696</v>
      </c>
      <c r="D279" s="26" t="s">
        <v>529</v>
      </c>
      <c r="E279" s="5" t="s">
        <v>539</v>
      </c>
      <c r="F279" s="127" t="s">
        <v>531</v>
      </c>
      <c r="G279" s="111">
        <v>227</v>
      </c>
      <c r="H279" s="108">
        <v>227</v>
      </c>
      <c r="I279" s="142">
        <v>227</v>
      </c>
    </row>
    <row r="280" spans="2:9">
      <c r="B280" s="266"/>
      <c r="C280" s="5" t="s">
        <v>696</v>
      </c>
      <c r="D280" s="26" t="s">
        <v>529</v>
      </c>
      <c r="E280" s="5" t="s">
        <v>538</v>
      </c>
      <c r="F280" s="127" t="s">
        <v>531</v>
      </c>
      <c r="G280" s="111">
        <v>70</v>
      </c>
      <c r="H280" s="108">
        <v>70</v>
      </c>
      <c r="I280" s="142">
        <v>70</v>
      </c>
    </row>
    <row r="281" spans="2:9">
      <c r="B281" s="266"/>
      <c r="C281" s="5" t="s">
        <v>697</v>
      </c>
      <c r="D281" s="26" t="s">
        <v>298</v>
      </c>
      <c r="E281" s="5" t="s">
        <v>535</v>
      </c>
      <c r="F281" s="127" t="s">
        <v>531</v>
      </c>
      <c r="G281" s="111">
        <v>170</v>
      </c>
      <c r="H281" s="108">
        <v>170</v>
      </c>
      <c r="I281" s="142">
        <v>170</v>
      </c>
    </row>
    <row r="282" spans="2:9">
      <c r="B282" s="266"/>
      <c r="C282" s="5" t="s">
        <v>697</v>
      </c>
      <c r="D282" s="26" t="s">
        <v>298</v>
      </c>
      <c r="E282" s="5" t="s">
        <v>535</v>
      </c>
      <c r="F282" s="127" t="s">
        <v>531</v>
      </c>
      <c r="G282" s="111">
        <v>240</v>
      </c>
      <c r="H282" s="108">
        <v>240</v>
      </c>
      <c r="I282" s="142">
        <v>240</v>
      </c>
    </row>
    <row r="283" spans="2:9">
      <c r="B283" s="266"/>
      <c r="C283" s="5" t="s">
        <v>697</v>
      </c>
      <c r="D283" s="26" t="s">
        <v>298</v>
      </c>
      <c r="E283" s="5" t="s">
        <v>535</v>
      </c>
      <c r="F283" s="127" t="s">
        <v>531</v>
      </c>
      <c r="G283" s="111">
        <v>245</v>
      </c>
      <c r="H283" s="108">
        <v>245</v>
      </c>
      <c r="I283" s="142">
        <v>245</v>
      </c>
    </row>
    <row r="284" spans="2:9">
      <c r="B284" s="266"/>
      <c r="C284" s="11"/>
      <c r="D284" s="100"/>
      <c r="E284" s="10"/>
      <c r="F284" s="132"/>
      <c r="G284" s="109"/>
      <c r="H284" s="110"/>
      <c r="I284" s="148"/>
    </row>
    <row r="285" spans="2:9" ht="15.75" thickBot="1">
      <c r="B285" s="267"/>
      <c r="C285" s="11"/>
      <c r="D285" s="100"/>
      <c r="E285" s="10"/>
      <c r="F285" s="132"/>
      <c r="G285" s="109"/>
      <c r="H285" s="110"/>
      <c r="I285" s="148"/>
    </row>
    <row r="286" spans="2:9" ht="15.75" thickBot="1">
      <c r="B286" s="7" t="s">
        <v>5</v>
      </c>
      <c r="C286" s="250"/>
      <c r="D286" s="251"/>
      <c r="E286" s="251"/>
      <c r="F286" s="252"/>
      <c r="G286" s="208">
        <f>SUM(G288:G300)</f>
        <v>24811.510000000002</v>
      </c>
      <c r="H286" s="179">
        <f t="shared" ref="H286:I286" si="16">SUM(H288:H300)</f>
        <v>24584.010000000002</v>
      </c>
      <c r="I286" s="180">
        <f t="shared" si="16"/>
        <v>24584.010000000002</v>
      </c>
    </row>
    <row r="287" spans="2:9">
      <c r="B287" s="265" t="s">
        <v>606</v>
      </c>
      <c r="C287" s="195" t="s">
        <v>595</v>
      </c>
      <c r="D287" s="120" t="s">
        <v>1</v>
      </c>
      <c r="E287" s="16" t="s">
        <v>2</v>
      </c>
      <c r="F287" s="209" t="s">
        <v>3</v>
      </c>
      <c r="G287" s="71" t="s">
        <v>7</v>
      </c>
      <c r="H287" s="71" t="s">
        <v>7</v>
      </c>
      <c r="I287" s="32" t="s">
        <v>7</v>
      </c>
    </row>
    <row r="288" spans="2:9">
      <c r="B288" s="266"/>
      <c r="C288" s="351" t="s">
        <v>706</v>
      </c>
      <c r="D288" s="26" t="s">
        <v>200</v>
      </c>
      <c r="E288" s="5" t="s">
        <v>201</v>
      </c>
      <c r="F288" s="133" t="s">
        <v>537</v>
      </c>
      <c r="G288" s="64">
        <v>4483.54</v>
      </c>
      <c r="H288" s="64">
        <f>4483.54-34.5-34.5-40-40-13-25.5-40</f>
        <v>4256.04</v>
      </c>
      <c r="I288" s="19">
        <f>H288</f>
        <v>4256.04</v>
      </c>
    </row>
    <row r="289" spans="2:9">
      <c r="B289" s="266"/>
      <c r="C289" s="351" t="s">
        <v>707</v>
      </c>
      <c r="D289" s="26" t="s">
        <v>200</v>
      </c>
      <c r="E289" s="5" t="s">
        <v>202</v>
      </c>
      <c r="F289" s="133" t="s">
        <v>537</v>
      </c>
      <c r="G289" s="64">
        <v>2510.4499999999998</v>
      </c>
      <c r="H289" s="64">
        <v>2510.4499999999998</v>
      </c>
      <c r="I289" s="19">
        <v>2510.4499999999998</v>
      </c>
    </row>
    <row r="290" spans="2:9">
      <c r="B290" s="266"/>
      <c r="C290" s="351" t="s">
        <v>708</v>
      </c>
      <c r="D290" s="26" t="s">
        <v>200</v>
      </c>
      <c r="E290" s="5" t="s">
        <v>203</v>
      </c>
      <c r="F290" s="133" t="s">
        <v>537</v>
      </c>
      <c r="G290" s="64">
        <v>1859.12</v>
      </c>
      <c r="H290" s="64">
        <v>1859.12</v>
      </c>
      <c r="I290" s="19">
        <v>1859.12</v>
      </c>
    </row>
    <row r="291" spans="2:9">
      <c r="B291" s="266"/>
      <c r="C291" s="351" t="s">
        <v>709</v>
      </c>
      <c r="D291" s="26" t="s">
        <v>200</v>
      </c>
      <c r="E291" s="5" t="s">
        <v>204</v>
      </c>
      <c r="F291" s="133" t="s">
        <v>537</v>
      </c>
      <c r="G291" s="64">
        <v>859.17</v>
      </c>
      <c r="H291" s="64">
        <v>859.17</v>
      </c>
      <c r="I291" s="19">
        <v>859.17</v>
      </c>
    </row>
    <row r="292" spans="2:9">
      <c r="B292" s="266"/>
      <c r="C292" s="351" t="s">
        <v>710</v>
      </c>
      <c r="D292" s="26" t="s">
        <v>200</v>
      </c>
      <c r="E292" s="5" t="s">
        <v>205</v>
      </c>
      <c r="F292" s="133" t="s">
        <v>537</v>
      </c>
      <c r="G292" s="64">
        <v>2917.97</v>
      </c>
      <c r="H292" s="64">
        <v>2917.97</v>
      </c>
      <c r="I292" s="19">
        <v>2917.97</v>
      </c>
    </row>
    <row r="293" spans="2:9">
      <c r="B293" s="266"/>
      <c r="C293" s="351" t="s">
        <v>711</v>
      </c>
      <c r="D293" s="26" t="s">
        <v>200</v>
      </c>
      <c r="E293" s="5" t="s">
        <v>206</v>
      </c>
      <c r="F293" s="133" t="s">
        <v>537</v>
      </c>
      <c r="G293" s="64">
        <v>1406.25</v>
      </c>
      <c r="H293" s="64">
        <v>1406.25</v>
      </c>
      <c r="I293" s="19">
        <v>1406.25</v>
      </c>
    </row>
    <row r="294" spans="2:9">
      <c r="B294" s="266"/>
      <c r="C294" s="351" t="s">
        <v>712</v>
      </c>
      <c r="D294" s="26" t="s">
        <v>200</v>
      </c>
      <c r="E294" s="5" t="s">
        <v>207</v>
      </c>
      <c r="F294" s="133" t="s">
        <v>537</v>
      </c>
      <c r="G294" s="64">
        <v>1905.35</v>
      </c>
      <c r="H294" s="64">
        <v>1905.35</v>
      </c>
      <c r="I294" s="19">
        <v>1905.35</v>
      </c>
    </row>
    <row r="295" spans="2:9">
      <c r="B295" s="266"/>
      <c r="C295" s="351" t="s">
        <v>713</v>
      </c>
      <c r="D295" s="26" t="s">
        <v>200</v>
      </c>
      <c r="E295" s="5" t="s">
        <v>208</v>
      </c>
      <c r="F295" s="133" t="s">
        <v>537</v>
      </c>
      <c r="G295" s="64">
        <v>1024.08</v>
      </c>
      <c r="H295" s="64">
        <v>1024.08</v>
      </c>
      <c r="I295" s="19">
        <v>1024.08</v>
      </c>
    </row>
    <row r="296" spans="2:9">
      <c r="B296" s="266"/>
      <c r="C296" s="351" t="s">
        <v>714</v>
      </c>
      <c r="D296" s="26" t="s">
        <v>200</v>
      </c>
      <c r="E296" s="5" t="s">
        <v>209</v>
      </c>
      <c r="F296" s="133" t="s">
        <v>537</v>
      </c>
      <c r="G296" s="64">
        <v>962.82</v>
      </c>
      <c r="H296" s="64">
        <v>962.82</v>
      </c>
      <c r="I296" s="19">
        <v>962.82</v>
      </c>
    </row>
    <row r="297" spans="2:9">
      <c r="B297" s="266"/>
      <c r="C297" s="351" t="s">
        <v>715</v>
      </c>
      <c r="D297" s="26" t="s">
        <v>200</v>
      </c>
      <c r="E297" s="5" t="s">
        <v>211</v>
      </c>
      <c r="F297" s="133" t="s">
        <v>537</v>
      </c>
      <c r="G297" s="64">
        <v>2128.5</v>
      </c>
      <c r="H297" s="64">
        <v>2128.5</v>
      </c>
      <c r="I297" s="19">
        <v>2128.5</v>
      </c>
    </row>
    <row r="298" spans="2:9">
      <c r="B298" s="266"/>
      <c r="C298" s="351" t="s">
        <v>716</v>
      </c>
      <c r="D298" s="26" t="s">
        <v>200</v>
      </c>
      <c r="E298" s="5" t="s">
        <v>212</v>
      </c>
      <c r="F298" s="133" t="s">
        <v>537</v>
      </c>
      <c r="G298" s="64">
        <v>2662.86</v>
      </c>
      <c r="H298" s="64">
        <v>2662.86</v>
      </c>
      <c r="I298" s="19">
        <v>2662.86</v>
      </c>
    </row>
    <row r="299" spans="2:9">
      <c r="B299" s="266"/>
      <c r="C299" s="351" t="s">
        <v>717</v>
      </c>
      <c r="D299" s="26" t="s">
        <v>200</v>
      </c>
      <c r="E299" s="5" t="s">
        <v>213</v>
      </c>
      <c r="F299" s="133" t="s">
        <v>537</v>
      </c>
      <c r="G299" s="64">
        <v>1991.4</v>
      </c>
      <c r="H299" s="64">
        <v>1991.4</v>
      </c>
      <c r="I299" s="19">
        <v>1991.4</v>
      </c>
    </row>
    <row r="300" spans="2:9">
      <c r="B300" s="266"/>
      <c r="C300" s="351" t="s">
        <v>697</v>
      </c>
      <c r="D300" s="26" t="s">
        <v>536</v>
      </c>
      <c r="E300" s="5" t="s">
        <v>566</v>
      </c>
      <c r="F300" s="133" t="s">
        <v>537</v>
      </c>
      <c r="G300" s="64">
        <v>100</v>
      </c>
      <c r="H300" s="64">
        <v>100</v>
      </c>
      <c r="I300" s="19">
        <v>100</v>
      </c>
    </row>
    <row r="301" spans="2:9" ht="15.75" thickBot="1">
      <c r="B301" s="267"/>
      <c r="C301" s="11"/>
      <c r="D301" s="100"/>
      <c r="E301" s="10"/>
      <c r="F301" s="100"/>
      <c r="G301" s="21"/>
      <c r="H301" s="65"/>
      <c r="I301" s="21"/>
    </row>
    <row r="302" spans="2:9" ht="15.75" thickBot="1">
      <c r="B302" s="7" t="s">
        <v>6</v>
      </c>
      <c r="C302" s="250"/>
      <c r="D302" s="251"/>
      <c r="E302" s="251"/>
      <c r="F302" s="252"/>
      <c r="G302" s="178">
        <f>SUM(G304:G329)</f>
        <v>92017.23</v>
      </c>
      <c r="H302" s="178">
        <f t="shared" ref="H302:I302" si="17">SUM(H304:H329)</f>
        <v>86607.14999999998</v>
      </c>
      <c r="I302" s="178">
        <f t="shared" si="17"/>
        <v>86607.14999999998</v>
      </c>
    </row>
    <row r="303" spans="2:9">
      <c r="B303" s="288" t="s">
        <v>606</v>
      </c>
      <c r="C303" s="194" t="s">
        <v>595</v>
      </c>
      <c r="D303" s="120" t="s">
        <v>1</v>
      </c>
      <c r="E303" s="16" t="s">
        <v>2</v>
      </c>
      <c r="F303" s="117" t="s">
        <v>3</v>
      </c>
      <c r="G303" s="99" t="s">
        <v>7</v>
      </c>
      <c r="H303" s="99" t="s">
        <v>7</v>
      </c>
      <c r="I303" s="99" t="s">
        <v>7</v>
      </c>
    </row>
    <row r="304" spans="2:9">
      <c r="B304" s="282"/>
      <c r="C304" s="351" t="s">
        <v>718</v>
      </c>
      <c r="D304" s="26" t="s">
        <v>172</v>
      </c>
      <c r="E304" s="5" t="s">
        <v>131</v>
      </c>
      <c r="F304" s="26" t="s">
        <v>130</v>
      </c>
      <c r="G304" s="55">
        <v>800</v>
      </c>
      <c r="H304" s="55">
        <v>800</v>
      </c>
      <c r="I304" s="149">
        <v>800</v>
      </c>
    </row>
    <row r="305" spans="2:9">
      <c r="B305" s="282"/>
      <c r="C305" s="351" t="s">
        <v>719</v>
      </c>
      <c r="D305" s="26" t="s">
        <v>129</v>
      </c>
      <c r="E305" s="5" t="s">
        <v>131</v>
      </c>
      <c r="F305" s="26" t="s">
        <v>130</v>
      </c>
      <c r="G305" s="55">
        <v>1000</v>
      </c>
      <c r="H305" s="55">
        <v>1000</v>
      </c>
      <c r="I305" s="149">
        <v>1000</v>
      </c>
    </row>
    <row r="306" spans="2:9" ht="45">
      <c r="B306" s="282"/>
      <c r="C306" s="351" t="s">
        <v>720</v>
      </c>
      <c r="D306" s="26" t="s">
        <v>215</v>
      </c>
      <c r="E306" s="5" t="s">
        <v>223</v>
      </c>
      <c r="F306" s="47" t="s">
        <v>553</v>
      </c>
      <c r="G306" s="55">
        <v>6450.48</v>
      </c>
      <c r="H306" s="55">
        <v>6450.48</v>
      </c>
      <c r="I306" s="149">
        <v>6450.48</v>
      </c>
    </row>
    <row r="307" spans="2:9" ht="45">
      <c r="B307" s="282"/>
      <c r="C307" s="351" t="s">
        <v>721</v>
      </c>
      <c r="D307" s="26" t="s">
        <v>224</v>
      </c>
      <c r="E307" s="5" t="s">
        <v>226</v>
      </c>
      <c r="F307" s="47" t="s">
        <v>553</v>
      </c>
      <c r="G307" s="53">
        <v>5410.08</v>
      </c>
      <c r="H307" s="28">
        <v>0</v>
      </c>
      <c r="I307" s="139">
        <v>0</v>
      </c>
    </row>
    <row r="308" spans="2:9" ht="45">
      <c r="B308" s="282"/>
      <c r="C308" s="351" t="s">
        <v>722</v>
      </c>
      <c r="D308" s="26" t="s">
        <v>232</v>
      </c>
      <c r="E308" s="5" t="s">
        <v>233</v>
      </c>
      <c r="F308" s="47" t="s">
        <v>553</v>
      </c>
      <c r="G308" s="54">
        <v>5410.08</v>
      </c>
      <c r="H308" s="54">
        <v>5410.08</v>
      </c>
      <c r="I308" s="150">
        <v>5410.08</v>
      </c>
    </row>
    <row r="309" spans="2:9" ht="45">
      <c r="B309" s="282"/>
      <c r="C309" s="351" t="s">
        <v>723</v>
      </c>
      <c r="D309" s="26" t="s">
        <v>237</v>
      </c>
      <c r="E309" s="5" t="s">
        <v>239</v>
      </c>
      <c r="F309" s="47" t="s">
        <v>554</v>
      </c>
      <c r="G309" s="54">
        <v>624.24</v>
      </c>
      <c r="H309" s="54">
        <v>624.24</v>
      </c>
      <c r="I309" s="150">
        <v>624.24</v>
      </c>
    </row>
    <row r="310" spans="2:9" ht="45">
      <c r="B310" s="282"/>
      <c r="C310" s="351" t="s">
        <v>724</v>
      </c>
      <c r="D310" s="26" t="s">
        <v>237</v>
      </c>
      <c r="E310" s="5" t="s">
        <v>240</v>
      </c>
      <c r="F310" s="47" t="s">
        <v>553</v>
      </c>
      <c r="G310" s="54">
        <v>4993.92</v>
      </c>
      <c r="H310" s="54">
        <v>4993.92</v>
      </c>
      <c r="I310" s="150">
        <v>4993.92</v>
      </c>
    </row>
    <row r="311" spans="2:9" ht="45">
      <c r="B311" s="282"/>
      <c r="C311" s="351" t="s">
        <v>725</v>
      </c>
      <c r="D311" s="26" t="s">
        <v>241</v>
      </c>
      <c r="E311" s="5" t="s">
        <v>243</v>
      </c>
      <c r="F311" s="47" t="s">
        <v>553</v>
      </c>
      <c r="G311" s="54">
        <v>6866.64</v>
      </c>
      <c r="H311" s="54">
        <v>6866.64</v>
      </c>
      <c r="I311" s="150">
        <v>6866.64</v>
      </c>
    </row>
    <row r="312" spans="2:9" ht="45">
      <c r="B312" s="282"/>
      <c r="C312" s="351" t="s">
        <v>726</v>
      </c>
      <c r="D312" s="26" t="s">
        <v>246</v>
      </c>
      <c r="E312" s="5" t="s">
        <v>248</v>
      </c>
      <c r="F312" s="26" t="s">
        <v>553</v>
      </c>
      <c r="G312" s="54">
        <v>2705.04</v>
      </c>
      <c r="H312" s="54">
        <v>2705.04</v>
      </c>
      <c r="I312" s="150">
        <v>2705.04</v>
      </c>
    </row>
    <row r="313" spans="2:9" ht="45">
      <c r="B313" s="282"/>
      <c r="C313" s="351" t="s">
        <v>727</v>
      </c>
      <c r="D313" s="26" t="s">
        <v>250</v>
      </c>
      <c r="E313" s="5" t="s">
        <v>251</v>
      </c>
      <c r="F313" s="26" t="s">
        <v>554</v>
      </c>
      <c r="G313" s="54">
        <v>208.08</v>
      </c>
      <c r="H313" s="54">
        <v>208.08</v>
      </c>
      <c r="I313" s="150">
        <v>208.08</v>
      </c>
    </row>
    <row r="314" spans="2:9" ht="45">
      <c r="B314" s="282"/>
      <c r="C314" s="351" t="s">
        <v>728</v>
      </c>
      <c r="D314" s="26" t="s">
        <v>250</v>
      </c>
      <c r="E314" s="5" t="s">
        <v>255</v>
      </c>
      <c r="F314" s="47" t="s">
        <v>553</v>
      </c>
      <c r="G314" s="54">
        <v>2288.88</v>
      </c>
      <c r="H314" s="54">
        <v>2288.88</v>
      </c>
      <c r="I314" s="150">
        <v>2288.88</v>
      </c>
    </row>
    <row r="315" spans="2:9" ht="45">
      <c r="B315" s="282"/>
      <c r="C315" s="351" t="s">
        <v>729</v>
      </c>
      <c r="D315" s="26" t="s">
        <v>256</v>
      </c>
      <c r="E315" s="5" t="s">
        <v>261</v>
      </c>
      <c r="F315" s="47" t="s">
        <v>553</v>
      </c>
      <c r="G315" s="54">
        <v>10404</v>
      </c>
      <c r="H315" s="54">
        <v>10404</v>
      </c>
      <c r="I315" s="150">
        <v>10404</v>
      </c>
    </row>
    <row r="316" spans="2:9" ht="45">
      <c r="B316" s="282"/>
      <c r="C316" s="351" t="s">
        <v>730</v>
      </c>
      <c r="D316" s="26" t="s">
        <v>262</v>
      </c>
      <c r="E316" s="5" t="s">
        <v>263</v>
      </c>
      <c r="F316" s="47" t="s">
        <v>553</v>
      </c>
      <c r="G316" s="54">
        <v>12588.84</v>
      </c>
      <c r="H316" s="54">
        <v>12588.84</v>
      </c>
      <c r="I316" s="150">
        <v>12588.84</v>
      </c>
    </row>
    <row r="317" spans="2:9" ht="45">
      <c r="B317" s="282"/>
      <c r="C317" s="351" t="s">
        <v>731</v>
      </c>
      <c r="D317" s="26" t="s">
        <v>268</v>
      </c>
      <c r="E317" s="5" t="s">
        <v>270</v>
      </c>
      <c r="F317" s="47" t="s">
        <v>553</v>
      </c>
      <c r="G317" s="54">
        <v>1664.64</v>
      </c>
      <c r="H317" s="54">
        <v>1664.64</v>
      </c>
      <c r="I317" s="150">
        <v>1664.64</v>
      </c>
    </row>
    <row r="318" spans="2:9" ht="45">
      <c r="B318" s="282"/>
      <c r="C318" s="351" t="s">
        <v>732</v>
      </c>
      <c r="D318" s="26" t="s">
        <v>268</v>
      </c>
      <c r="E318" s="5" t="s">
        <v>271</v>
      </c>
      <c r="F318" s="47" t="s">
        <v>554</v>
      </c>
      <c r="G318" s="54">
        <v>624.24</v>
      </c>
      <c r="H318" s="54">
        <v>624.24</v>
      </c>
      <c r="I318" s="150">
        <v>624.24</v>
      </c>
    </row>
    <row r="319" spans="2:9" ht="45">
      <c r="B319" s="282"/>
      <c r="C319" s="351" t="s">
        <v>733</v>
      </c>
      <c r="D319" s="26" t="s">
        <v>256</v>
      </c>
      <c r="E319" s="5" t="s">
        <v>258</v>
      </c>
      <c r="F319" s="47" t="s">
        <v>554</v>
      </c>
      <c r="G319" s="54">
        <v>208.08</v>
      </c>
      <c r="H319" s="54">
        <v>208.08</v>
      </c>
      <c r="I319" s="150">
        <v>208.08</v>
      </c>
    </row>
    <row r="320" spans="2:9" ht="45">
      <c r="B320" s="282"/>
      <c r="C320" s="351" t="s">
        <v>734</v>
      </c>
      <c r="D320" s="26" t="s">
        <v>272</v>
      </c>
      <c r="E320" s="5" t="s">
        <v>273</v>
      </c>
      <c r="F320" s="47" t="s">
        <v>554</v>
      </c>
      <c r="G320" s="54">
        <v>3329.28</v>
      </c>
      <c r="H320" s="54">
        <v>3329.28</v>
      </c>
      <c r="I320" s="150">
        <v>3329.28</v>
      </c>
    </row>
    <row r="321" spans="2:9" ht="60">
      <c r="B321" s="282"/>
      <c r="C321" s="351" t="s">
        <v>735</v>
      </c>
      <c r="D321" s="26" t="s">
        <v>272</v>
      </c>
      <c r="E321" s="5" t="s">
        <v>275</v>
      </c>
      <c r="F321" s="47" t="s">
        <v>559</v>
      </c>
      <c r="G321" s="54">
        <v>3953.52</v>
      </c>
      <c r="H321" s="54">
        <v>3953.52</v>
      </c>
      <c r="I321" s="150">
        <v>3953.52</v>
      </c>
    </row>
    <row r="322" spans="2:9" ht="45">
      <c r="B322" s="282"/>
      <c r="C322" s="351" t="s">
        <v>736</v>
      </c>
      <c r="D322" s="26" t="s">
        <v>279</v>
      </c>
      <c r="E322" s="5" t="s">
        <v>280</v>
      </c>
      <c r="F322" s="47" t="s">
        <v>553</v>
      </c>
      <c r="G322" s="54">
        <v>6242.4</v>
      </c>
      <c r="H322" s="54">
        <v>6242.4</v>
      </c>
      <c r="I322" s="150">
        <v>6242.4</v>
      </c>
    </row>
    <row r="323" spans="2:9" ht="45">
      <c r="B323" s="282"/>
      <c r="C323" s="351" t="s">
        <v>737</v>
      </c>
      <c r="D323" s="26" t="s">
        <v>279</v>
      </c>
      <c r="E323" s="5" t="s">
        <v>281</v>
      </c>
      <c r="F323" s="47" t="s">
        <v>554</v>
      </c>
      <c r="G323" s="54">
        <v>1248.48</v>
      </c>
      <c r="H323" s="54">
        <v>1248.48</v>
      </c>
      <c r="I323" s="150">
        <v>1248.48</v>
      </c>
    </row>
    <row r="324" spans="2:9" ht="45">
      <c r="B324" s="282"/>
      <c r="C324" s="351" t="s">
        <v>738</v>
      </c>
      <c r="D324" s="26" t="s">
        <v>286</v>
      </c>
      <c r="E324" s="5" t="s">
        <v>288</v>
      </c>
      <c r="F324" s="47" t="s">
        <v>553</v>
      </c>
      <c r="G324" s="54">
        <v>3121.2</v>
      </c>
      <c r="H324" s="54">
        <v>3121.2</v>
      </c>
      <c r="I324" s="150">
        <v>3121.2</v>
      </c>
    </row>
    <row r="325" spans="2:9" ht="30">
      <c r="B325" s="282"/>
      <c r="C325" s="351" t="s">
        <v>739</v>
      </c>
      <c r="D325" s="26" t="s">
        <v>567</v>
      </c>
      <c r="E325" s="30" t="s">
        <v>568</v>
      </c>
      <c r="F325" s="47" t="s">
        <v>578</v>
      </c>
      <c r="G325" s="169">
        <v>1875.02</v>
      </c>
      <c r="H325" s="43">
        <f t="shared" ref="H325:I329" si="18">G325</f>
        <v>1875.02</v>
      </c>
      <c r="I325" s="43">
        <f t="shared" si="18"/>
        <v>1875.02</v>
      </c>
    </row>
    <row r="326" spans="2:9" ht="30">
      <c r="B326" s="282"/>
      <c r="C326" s="351" t="s">
        <v>740</v>
      </c>
      <c r="D326" s="26" t="s">
        <v>567</v>
      </c>
      <c r="E326" s="30" t="s">
        <v>571</v>
      </c>
      <c r="F326" s="47" t="s">
        <v>585</v>
      </c>
      <c r="G326" s="169">
        <v>2291.69</v>
      </c>
      <c r="H326" s="43">
        <f t="shared" si="18"/>
        <v>2291.69</v>
      </c>
      <c r="I326" s="43">
        <f t="shared" si="18"/>
        <v>2291.69</v>
      </c>
    </row>
    <row r="327" spans="2:9" ht="30">
      <c r="B327" s="282"/>
      <c r="C327" s="351" t="s">
        <v>741</v>
      </c>
      <c r="D327" s="26" t="s">
        <v>567</v>
      </c>
      <c r="E327" s="30" t="s">
        <v>573</v>
      </c>
      <c r="F327" s="47" t="s">
        <v>583</v>
      </c>
      <c r="G327" s="169">
        <v>3125.03</v>
      </c>
      <c r="H327" s="43">
        <f t="shared" si="18"/>
        <v>3125.03</v>
      </c>
      <c r="I327" s="43">
        <f t="shared" si="18"/>
        <v>3125.03</v>
      </c>
    </row>
    <row r="328" spans="2:9" ht="30">
      <c r="B328" s="282"/>
      <c r="C328" s="351" t="s">
        <v>742</v>
      </c>
      <c r="D328" s="26" t="s">
        <v>567</v>
      </c>
      <c r="E328" s="30" t="s">
        <v>574</v>
      </c>
      <c r="F328" s="47" t="s">
        <v>582</v>
      </c>
      <c r="G328" s="169">
        <v>2916.69</v>
      </c>
      <c r="H328" s="43">
        <f t="shared" si="18"/>
        <v>2916.69</v>
      </c>
      <c r="I328" s="43">
        <f t="shared" si="18"/>
        <v>2916.69</v>
      </c>
    </row>
    <row r="329" spans="2:9" ht="30">
      <c r="B329" s="282"/>
      <c r="C329" s="351" t="s">
        <v>743</v>
      </c>
      <c r="D329" s="26" t="s">
        <v>567</v>
      </c>
      <c r="E329" s="30" t="s">
        <v>576</v>
      </c>
      <c r="F329" s="47" t="s">
        <v>580</v>
      </c>
      <c r="G329" s="169">
        <v>1666.68</v>
      </c>
      <c r="H329" s="43">
        <f t="shared" si="18"/>
        <v>1666.68</v>
      </c>
      <c r="I329" s="43">
        <f t="shared" si="18"/>
        <v>1666.68</v>
      </c>
    </row>
    <row r="330" spans="2:9" ht="15.75" thickBot="1">
      <c r="B330" s="283"/>
      <c r="C330" s="10"/>
      <c r="D330" s="100"/>
      <c r="E330" s="10"/>
      <c r="F330" s="100"/>
      <c r="G330" s="21"/>
      <c r="H330" s="65"/>
      <c r="I330" s="21"/>
    </row>
    <row r="331" spans="2:9" ht="15.75" thickBot="1">
      <c r="B331" s="7" t="s">
        <v>214</v>
      </c>
      <c r="C331" s="250"/>
      <c r="D331" s="251"/>
      <c r="E331" s="251"/>
      <c r="F331" s="252"/>
      <c r="G331" s="178">
        <f>SUM(G333:G358)</f>
        <v>25589.189999999995</v>
      </c>
      <c r="H331" s="178">
        <f t="shared" ref="H331:I331" si="19">SUM(H333:H358)</f>
        <v>17463.63</v>
      </c>
      <c r="I331" s="178">
        <f t="shared" si="19"/>
        <v>17463.63</v>
      </c>
    </row>
    <row r="332" spans="2:9">
      <c r="B332" s="288" t="s">
        <v>606</v>
      </c>
      <c r="C332" s="11" t="s">
        <v>595</v>
      </c>
      <c r="D332" s="116" t="s">
        <v>1</v>
      </c>
      <c r="E332" s="3" t="s">
        <v>2</v>
      </c>
      <c r="F332" s="114" t="s">
        <v>3</v>
      </c>
      <c r="G332" s="20" t="s">
        <v>7</v>
      </c>
      <c r="H332" s="20" t="s">
        <v>7</v>
      </c>
      <c r="I332" s="20" t="s">
        <v>7</v>
      </c>
    </row>
    <row r="333" spans="2:9" ht="60">
      <c r="B333" s="289"/>
      <c r="C333" s="351" t="s">
        <v>744</v>
      </c>
      <c r="D333" s="26" t="s">
        <v>215</v>
      </c>
      <c r="E333" s="5" t="s">
        <v>216</v>
      </c>
      <c r="F333" s="26" t="s">
        <v>563</v>
      </c>
      <c r="G333" s="52">
        <v>456.3</v>
      </c>
      <c r="H333" s="83">
        <v>456.3</v>
      </c>
      <c r="I333" s="141">
        <v>456.3</v>
      </c>
    </row>
    <row r="334" spans="2:9" ht="45">
      <c r="B334" s="289"/>
      <c r="C334" s="351" t="s">
        <v>745</v>
      </c>
      <c r="D334" s="26" t="s">
        <v>215</v>
      </c>
      <c r="E334" s="5" t="s">
        <v>217</v>
      </c>
      <c r="F334" s="26" t="s">
        <v>554</v>
      </c>
      <c r="G334" s="52">
        <v>832.32</v>
      </c>
      <c r="H334" s="83">
        <v>832.32</v>
      </c>
      <c r="I334" s="141">
        <v>832.32</v>
      </c>
    </row>
    <row r="335" spans="2:9" ht="45">
      <c r="B335" s="289"/>
      <c r="C335" s="351" t="s">
        <v>746</v>
      </c>
      <c r="D335" s="26" t="s">
        <v>215</v>
      </c>
      <c r="E335" s="5" t="s">
        <v>218</v>
      </c>
      <c r="F335" s="26" t="s">
        <v>219</v>
      </c>
      <c r="G335" s="52">
        <v>624.24</v>
      </c>
      <c r="H335" s="83">
        <v>624.24</v>
      </c>
      <c r="I335" s="141">
        <v>624.24</v>
      </c>
    </row>
    <row r="336" spans="2:9" ht="60">
      <c r="B336" s="289"/>
      <c r="C336" s="351" t="s">
        <v>747</v>
      </c>
      <c r="D336" s="26" t="s">
        <v>215</v>
      </c>
      <c r="E336" s="5" t="s">
        <v>220</v>
      </c>
      <c r="F336" s="26" t="s">
        <v>559</v>
      </c>
      <c r="G336" s="52">
        <v>547.23</v>
      </c>
      <c r="H336" s="83">
        <v>547.23</v>
      </c>
      <c r="I336" s="141">
        <v>547.23</v>
      </c>
    </row>
    <row r="337" spans="2:9" ht="45">
      <c r="B337" s="289"/>
      <c r="C337" s="351" t="s">
        <v>748</v>
      </c>
      <c r="D337" s="26" t="s">
        <v>224</v>
      </c>
      <c r="E337" s="5" t="s">
        <v>225</v>
      </c>
      <c r="F337" s="26" t="s">
        <v>558</v>
      </c>
      <c r="G337" s="53">
        <v>1323.09</v>
      </c>
      <c r="H337" s="28">
        <v>0</v>
      </c>
      <c r="I337" s="139">
        <v>0</v>
      </c>
    </row>
    <row r="338" spans="2:9" ht="45">
      <c r="B338" s="289"/>
      <c r="C338" s="351" t="s">
        <v>749</v>
      </c>
      <c r="D338" s="26" t="s">
        <v>224</v>
      </c>
      <c r="E338" s="5" t="s">
        <v>227</v>
      </c>
      <c r="F338" s="26" t="s">
        <v>557</v>
      </c>
      <c r="G338" s="53">
        <v>428.5</v>
      </c>
      <c r="H338" s="28">
        <v>0</v>
      </c>
      <c r="I338" s="139">
        <v>0</v>
      </c>
    </row>
    <row r="339" spans="2:9" ht="45">
      <c r="B339" s="289"/>
      <c r="C339" s="351" t="s">
        <v>750</v>
      </c>
      <c r="D339" s="26" t="s">
        <v>224</v>
      </c>
      <c r="E339" s="5" t="s">
        <v>228</v>
      </c>
      <c r="F339" s="26" t="s">
        <v>554</v>
      </c>
      <c r="G339" s="53">
        <v>1040.4000000000001</v>
      </c>
      <c r="H339" s="28">
        <v>0</v>
      </c>
      <c r="I339" s="139">
        <v>0</v>
      </c>
    </row>
    <row r="340" spans="2:9" ht="60">
      <c r="B340" s="289"/>
      <c r="C340" s="351" t="s">
        <v>751</v>
      </c>
      <c r="D340" s="26" t="s">
        <v>224</v>
      </c>
      <c r="E340" s="5" t="s">
        <v>229</v>
      </c>
      <c r="F340" s="26" t="s">
        <v>559</v>
      </c>
      <c r="G340" s="53">
        <v>1248.48</v>
      </c>
      <c r="H340" s="28">
        <v>0</v>
      </c>
      <c r="I340" s="139">
        <v>0</v>
      </c>
    </row>
    <row r="341" spans="2:9" ht="45">
      <c r="B341" s="289"/>
      <c r="C341" s="351" t="s">
        <v>752</v>
      </c>
      <c r="D341" s="26" t="s">
        <v>232</v>
      </c>
      <c r="E341" s="5" t="s">
        <v>234</v>
      </c>
      <c r="F341" s="26" t="s">
        <v>558</v>
      </c>
      <c r="G341" s="43">
        <v>719.5</v>
      </c>
      <c r="H341" s="43">
        <v>719.5</v>
      </c>
      <c r="I341" s="41">
        <v>719.5</v>
      </c>
    </row>
    <row r="342" spans="2:9" ht="45">
      <c r="B342" s="289"/>
      <c r="C342" s="351" t="s">
        <v>753</v>
      </c>
      <c r="D342" s="26" t="s">
        <v>232</v>
      </c>
      <c r="E342" s="5" t="s">
        <v>235</v>
      </c>
      <c r="F342" s="26" t="s">
        <v>554</v>
      </c>
      <c r="G342" s="43">
        <v>416.15</v>
      </c>
      <c r="H342" s="43">
        <v>416.15</v>
      </c>
      <c r="I342" s="41">
        <v>416.15</v>
      </c>
    </row>
    <row r="343" spans="2:9" ht="60">
      <c r="B343" s="289"/>
      <c r="C343" s="351" t="s">
        <v>754</v>
      </c>
      <c r="D343" s="26" t="s">
        <v>241</v>
      </c>
      <c r="E343" s="5" t="s">
        <v>244</v>
      </c>
      <c r="F343" s="26" t="s">
        <v>561</v>
      </c>
      <c r="G343" s="43">
        <v>1750.74</v>
      </c>
      <c r="H343" s="43">
        <v>1750.74</v>
      </c>
      <c r="I343" s="41">
        <v>1750.74</v>
      </c>
    </row>
    <row r="344" spans="2:9" ht="60">
      <c r="B344" s="289"/>
      <c r="C344" s="351" t="s">
        <v>755</v>
      </c>
      <c r="D344" s="26" t="s">
        <v>246</v>
      </c>
      <c r="E344" s="5" t="s">
        <v>249</v>
      </c>
      <c r="F344" s="26" t="s">
        <v>561</v>
      </c>
      <c r="G344" s="96">
        <v>82.83</v>
      </c>
      <c r="H344" s="96">
        <v>82.83</v>
      </c>
      <c r="I344" s="151">
        <v>82.83</v>
      </c>
    </row>
    <row r="345" spans="2:9" ht="60">
      <c r="B345" s="289"/>
      <c r="C345" s="351" t="s">
        <v>756</v>
      </c>
      <c r="D345" s="26" t="s">
        <v>250</v>
      </c>
      <c r="E345" s="5" t="s">
        <v>254</v>
      </c>
      <c r="F345" s="26" t="s">
        <v>562</v>
      </c>
      <c r="G345" s="83">
        <v>287.13</v>
      </c>
      <c r="H345" s="83">
        <v>287.13</v>
      </c>
      <c r="I345" s="141">
        <v>287.13</v>
      </c>
    </row>
    <row r="346" spans="2:9" ht="60">
      <c r="B346" s="289"/>
      <c r="C346" s="351" t="s">
        <v>757</v>
      </c>
      <c r="D346" s="26" t="s">
        <v>256</v>
      </c>
      <c r="E346" s="5" t="s">
        <v>257</v>
      </c>
      <c r="F346" s="26" t="s">
        <v>563</v>
      </c>
      <c r="G346" s="43">
        <v>2361.7399999999998</v>
      </c>
      <c r="H346" s="43">
        <v>2361.7399999999998</v>
      </c>
      <c r="I346" s="41">
        <v>2361.7399999999998</v>
      </c>
    </row>
    <row r="347" spans="2:9" ht="45">
      <c r="B347" s="289"/>
      <c r="C347" s="351" t="s">
        <v>758</v>
      </c>
      <c r="D347" s="26" t="s">
        <v>256</v>
      </c>
      <c r="E347" s="5" t="s">
        <v>259</v>
      </c>
      <c r="F347" s="26" t="s">
        <v>555</v>
      </c>
      <c r="G347" s="43">
        <v>41.67</v>
      </c>
      <c r="H347" s="43">
        <v>41.67</v>
      </c>
      <c r="I347" s="41">
        <v>41.67</v>
      </c>
    </row>
    <row r="348" spans="2:9" ht="60">
      <c r="B348" s="289"/>
      <c r="C348" s="351" t="s">
        <v>759</v>
      </c>
      <c r="D348" s="26" t="s">
        <v>262</v>
      </c>
      <c r="E348" s="5" t="s">
        <v>264</v>
      </c>
      <c r="F348" s="26" t="s">
        <v>561</v>
      </c>
      <c r="G348" s="28">
        <v>4085.09</v>
      </c>
      <c r="H348" s="28">
        <v>0</v>
      </c>
      <c r="I348" s="139">
        <v>0</v>
      </c>
    </row>
    <row r="349" spans="2:9" ht="45">
      <c r="B349" s="289"/>
      <c r="C349" s="351" t="s">
        <v>760</v>
      </c>
      <c r="D349" s="26" t="s">
        <v>272</v>
      </c>
      <c r="E349" s="5" t="s">
        <v>274</v>
      </c>
      <c r="F349" s="26" t="s">
        <v>555</v>
      </c>
      <c r="G349" s="43">
        <v>1646.91</v>
      </c>
      <c r="H349" s="43">
        <v>1646.91</v>
      </c>
      <c r="I349" s="41">
        <v>1646.91</v>
      </c>
    </row>
    <row r="350" spans="2:9" ht="60">
      <c r="B350" s="289"/>
      <c r="C350" s="351" t="s">
        <v>761</v>
      </c>
      <c r="D350" s="26" t="s">
        <v>272</v>
      </c>
      <c r="E350" s="5" t="s">
        <v>276</v>
      </c>
      <c r="F350" s="26" t="s">
        <v>560</v>
      </c>
      <c r="G350" s="43">
        <v>2083.8000000000002</v>
      </c>
      <c r="H350" s="43">
        <v>2083.8000000000002</v>
      </c>
      <c r="I350" s="41">
        <v>2083.8000000000002</v>
      </c>
    </row>
    <row r="351" spans="2:9" ht="60">
      <c r="B351" s="289"/>
      <c r="C351" s="351" t="s">
        <v>762</v>
      </c>
      <c r="D351" s="26" t="s">
        <v>279</v>
      </c>
      <c r="E351" s="5" t="s">
        <v>283</v>
      </c>
      <c r="F351" s="47" t="s">
        <v>561</v>
      </c>
      <c r="G351" s="43">
        <v>457.57</v>
      </c>
      <c r="H351" s="43">
        <v>457.57</v>
      </c>
      <c r="I351" s="41">
        <v>457.57</v>
      </c>
    </row>
    <row r="352" spans="2:9" ht="45">
      <c r="B352" s="289"/>
      <c r="C352" s="351" t="s">
        <v>763</v>
      </c>
      <c r="D352" s="26" t="s">
        <v>279</v>
      </c>
      <c r="E352" s="5" t="s">
        <v>284</v>
      </c>
      <c r="F352" s="47" t="s">
        <v>555</v>
      </c>
      <c r="G352" s="43">
        <v>54.06</v>
      </c>
      <c r="H352" s="43">
        <v>54.06</v>
      </c>
      <c r="I352" s="41">
        <v>54.06</v>
      </c>
    </row>
    <row r="353" spans="2:9" ht="45">
      <c r="B353" s="289"/>
      <c r="C353" s="351" t="s">
        <v>764</v>
      </c>
      <c r="D353" s="26" t="s">
        <v>286</v>
      </c>
      <c r="E353" s="5" t="s">
        <v>289</v>
      </c>
      <c r="F353" s="47" t="s">
        <v>556</v>
      </c>
      <c r="G353" s="43">
        <v>255.92</v>
      </c>
      <c r="H353" s="43">
        <v>255.92</v>
      </c>
      <c r="I353" s="41">
        <v>255.92</v>
      </c>
    </row>
    <row r="354" spans="2:9" ht="30">
      <c r="B354" s="289"/>
      <c r="C354" s="351" t="s">
        <v>765</v>
      </c>
      <c r="D354" s="26" t="s">
        <v>567</v>
      </c>
      <c r="E354" s="30" t="s">
        <v>569</v>
      </c>
      <c r="F354" s="47" t="s">
        <v>587</v>
      </c>
      <c r="G354" s="169">
        <v>811.12</v>
      </c>
      <c r="H354" s="43">
        <f t="shared" ref="H354:I358" si="20">G354</f>
        <v>811.12</v>
      </c>
      <c r="I354" s="43">
        <f t="shared" si="20"/>
        <v>811.12</v>
      </c>
    </row>
    <row r="355" spans="2:9" ht="30">
      <c r="B355" s="289"/>
      <c r="C355" s="351" t="s">
        <v>766</v>
      </c>
      <c r="D355" s="26" t="s">
        <v>567</v>
      </c>
      <c r="E355" s="30" t="s">
        <v>570</v>
      </c>
      <c r="F355" s="47" t="s">
        <v>586</v>
      </c>
      <c r="G355" s="169">
        <v>1036.44</v>
      </c>
      <c r="H355" s="43">
        <f t="shared" si="20"/>
        <v>1036.44</v>
      </c>
      <c r="I355" s="43">
        <f t="shared" si="20"/>
        <v>1036.44</v>
      </c>
    </row>
    <row r="356" spans="2:9" ht="30">
      <c r="B356" s="289"/>
      <c r="C356" s="351" t="s">
        <v>767</v>
      </c>
      <c r="D356" s="26" t="s">
        <v>567</v>
      </c>
      <c r="E356" s="30" t="s">
        <v>572</v>
      </c>
      <c r="F356" s="47" t="s">
        <v>584</v>
      </c>
      <c r="G356" s="169">
        <v>697.51</v>
      </c>
      <c r="H356" s="43">
        <f t="shared" si="20"/>
        <v>697.51</v>
      </c>
      <c r="I356" s="43">
        <f t="shared" si="20"/>
        <v>697.51</v>
      </c>
    </row>
    <row r="357" spans="2:9" ht="30">
      <c r="B357" s="289"/>
      <c r="C357" s="351" t="s">
        <v>768</v>
      </c>
      <c r="D357" s="26" t="s">
        <v>567</v>
      </c>
      <c r="E357" s="30" t="s">
        <v>575</v>
      </c>
      <c r="F357" s="47" t="s">
        <v>581</v>
      </c>
      <c r="G357" s="169">
        <v>1092.6500000000001</v>
      </c>
      <c r="H357" s="43">
        <f t="shared" si="20"/>
        <v>1092.6500000000001</v>
      </c>
      <c r="I357" s="43">
        <f t="shared" si="20"/>
        <v>1092.6500000000001</v>
      </c>
    </row>
    <row r="358" spans="2:9" ht="30">
      <c r="B358" s="289"/>
      <c r="C358" s="351" t="s">
        <v>769</v>
      </c>
      <c r="D358" s="26" t="s">
        <v>567</v>
      </c>
      <c r="E358" s="30" t="s">
        <v>577</v>
      </c>
      <c r="F358" s="47" t="s">
        <v>579</v>
      </c>
      <c r="G358" s="169">
        <v>1207.8</v>
      </c>
      <c r="H358" s="43">
        <f t="shared" si="20"/>
        <v>1207.8</v>
      </c>
      <c r="I358" s="43">
        <f t="shared" si="20"/>
        <v>1207.8</v>
      </c>
    </row>
    <row r="359" spans="2:9">
      <c r="B359" s="282"/>
      <c r="C359" s="10"/>
      <c r="D359" s="100"/>
      <c r="E359" s="10"/>
      <c r="F359" s="57"/>
      <c r="G359" s="167"/>
      <c r="H359" s="167"/>
      <c r="I359" s="168"/>
    </row>
    <row r="360" spans="2:9" ht="15.75" thickBot="1">
      <c r="B360" s="283"/>
      <c r="C360" s="144"/>
      <c r="D360" s="143"/>
      <c r="E360" s="144"/>
      <c r="F360" s="143"/>
      <c r="G360" s="152"/>
      <c r="H360" s="152"/>
      <c r="I360" s="152"/>
    </row>
    <row r="361" spans="2:9" s="10" customFormat="1" ht="16.5" customHeight="1">
      <c r="B361" s="8"/>
      <c r="C361" s="11"/>
      <c r="D361" s="100"/>
      <c r="F361" s="100"/>
      <c r="G361" s="40"/>
      <c r="H361" s="68"/>
      <c r="I361" s="137"/>
    </row>
    <row r="362" spans="2:9" ht="19.5" thickBot="1">
      <c r="B362" s="319" t="s">
        <v>546</v>
      </c>
      <c r="C362" s="320"/>
      <c r="D362" s="320"/>
      <c r="E362" s="320"/>
      <c r="F362" s="320"/>
      <c r="G362" s="320"/>
      <c r="H362" s="320"/>
      <c r="I362" s="328"/>
    </row>
    <row r="363" spans="2:9" ht="19.5" thickBot="1">
      <c r="B363" s="290" t="s">
        <v>607</v>
      </c>
      <c r="C363" s="291"/>
      <c r="D363" s="292"/>
      <c r="E363" s="293"/>
      <c r="F363" s="294"/>
      <c r="G363" s="202">
        <f>G364+G382+G392</f>
        <v>99439.42</v>
      </c>
      <c r="H363" s="203">
        <f>H364+H382+H392</f>
        <v>47333.8</v>
      </c>
      <c r="I363" s="204">
        <f>I364+I382+I392</f>
        <v>47333.8</v>
      </c>
    </row>
    <row r="364" spans="2:9" ht="15.75" thickBot="1">
      <c r="B364" s="7"/>
      <c r="C364" s="184"/>
      <c r="D364" s="113"/>
      <c r="E364" s="2"/>
      <c r="F364" s="113"/>
      <c r="G364" s="181">
        <f>SUM(G366:G380)</f>
        <v>62318.95</v>
      </c>
      <c r="H364" s="181">
        <f t="shared" ref="H364:I364" si="21">SUM(H366:H380)</f>
        <v>27448.33</v>
      </c>
      <c r="I364" s="181">
        <f t="shared" si="21"/>
        <v>27448.33</v>
      </c>
    </row>
    <row r="365" spans="2:9">
      <c r="B365" s="288" t="s">
        <v>608</v>
      </c>
      <c r="C365" s="194" t="s">
        <v>595</v>
      </c>
      <c r="D365" s="128" t="s">
        <v>1</v>
      </c>
      <c r="E365" s="45" t="s">
        <v>2</v>
      </c>
      <c r="F365" s="128" t="s">
        <v>3</v>
      </c>
      <c r="G365" s="46" t="s">
        <v>7</v>
      </c>
      <c r="H365" s="46" t="s">
        <v>7</v>
      </c>
      <c r="I365" s="46" t="s">
        <v>7</v>
      </c>
    </row>
    <row r="366" spans="2:9">
      <c r="B366" s="282"/>
      <c r="C366" s="351" t="s">
        <v>770</v>
      </c>
      <c r="D366" s="26" t="s">
        <v>34</v>
      </c>
      <c r="E366" s="5" t="s">
        <v>36</v>
      </c>
      <c r="F366" s="26" t="s">
        <v>43</v>
      </c>
      <c r="G366" s="73">
        <v>1620</v>
      </c>
      <c r="H366" s="64">
        <f>G366</f>
        <v>1620</v>
      </c>
      <c r="I366" s="19">
        <f>G366</f>
        <v>1620</v>
      </c>
    </row>
    <row r="367" spans="2:9" ht="45">
      <c r="B367" s="282"/>
      <c r="C367" s="351" t="s">
        <v>771</v>
      </c>
      <c r="D367" s="26" t="s">
        <v>34</v>
      </c>
      <c r="E367" s="5" t="s">
        <v>35</v>
      </c>
      <c r="F367" s="26" t="s">
        <v>44</v>
      </c>
      <c r="G367" s="73">
        <v>1860</v>
      </c>
      <c r="H367" s="64">
        <f>G367-160</f>
        <v>1700</v>
      </c>
      <c r="I367" s="19">
        <f>H367</f>
        <v>1700</v>
      </c>
    </row>
    <row r="368" spans="2:9" ht="30">
      <c r="B368" s="282"/>
      <c r="C368" s="351" t="s">
        <v>772</v>
      </c>
      <c r="D368" s="26" t="s">
        <v>34</v>
      </c>
      <c r="E368" s="5" t="s">
        <v>37</v>
      </c>
      <c r="F368" s="26" t="s">
        <v>45</v>
      </c>
      <c r="G368" s="73">
        <v>920</v>
      </c>
      <c r="H368" s="64">
        <v>920</v>
      </c>
      <c r="I368" s="19">
        <v>920</v>
      </c>
    </row>
    <row r="369" spans="2:9" ht="30">
      <c r="B369" s="282"/>
      <c r="C369" s="351" t="s">
        <v>773</v>
      </c>
      <c r="D369" s="26" t="s">
        <v>34</v>
      </c>
      <c r="E369" s="5" t="s">
        <v>38</v>
      </c>
      <c r="F369" s="26" t="s">
        <v>46</v>
      </c>
      <c r="G369" s="73">
        <v>4275</v>
      </c>
      <c r="H369" s="64">
        <f>G369-3200-800</f>
        <v>275</v>
      </c>
      <c r="I369" s="19">
        <f>H369</f>
        <v>275</v>
      </c>
    </row>
    <row r="370" spans="2:9">
      <c r="B370" s="282"/>
      <c r="C370" s="351" t="s">
        <v>774</v>
      </c>
      <c r="D370" s="26" t="s">
        <v>34</v>
      </c>
      <c r="E370" s="5" t="s">
        <v>39</v>
      </c>
      <c r="F370" s="26" t="s">
        <v>47</v>
      </c>
      <c r="G370" s="73">
        <v>875</v>
      </c>
      <c r="H370" s="64">
        <f>875-35</f>
        <v>840</v>
      </c>
      <c r="I370" s="19">
        <f>H370</f>
        <v>840</v>
      </c>
    </row>
    <row r="371" spans="2:9">
      <c r="B371" s="282"/>
      <c r="C371" s="351" t="s">
        <v>775</v>
      </c>
      <c r="D371" s="26" t="s">
        <v>34</v>
      </c>
      <c r="E371" s="5" t="s">
        <v>40</v>
      </c>
      <c r="F371" s="26" t="s">
        <v>516</v>
      </c>
      <c r="G371" s="73">
        <v>220</v>
      </c>
      <c r="H371" s="64">
        <v>220</v>
      </c>
      <c r="I371" s="19">
        <v>220</v>
      </c>
    </row>
    <row r="372" spans="2:9">
      <c r="B372" s="282"/>
      <c r="C372" s="351" t="s">
        <v>776</v>
      </c>
      <c r="D372" s="26" t="s">
        <v>34</v>
      </c>
      <c r="E372" s="5" t="s">
        <v>41</v>
      </c>
      <c r="F372" s="26" t="s">
        <v>48</v>
      </c>
      <c r="G372" s="73">
        <v>1425</v>
      </c>
      <c r="H372" s="64">
        <f>G372-35</f>
        <v>1390</v>
      </c>
      <c r="I372" s="19">
        <f>H372</f>
        <v>1390</v>
      </c>
    </row>
    <row r="373" spans="2:9">
      <c r="B373" s="282"/>
      <c r="C373" s="351" t="s">
        <v>777</v>
      </c>
      <c r="D373" s="26" t="s">
        <v>34</v>
      </c>
      <c r="E373" s="5" t="s">
        <v>42</v>
      </c>
      <c r="F373" s="26" t="s">
        <v>49</v>
      </c>
      <c r="G373" s="73">
        <v>720</v>
      </c>
      <c r="H373" s="64">
        <v>720</v>
      </c>
      <c r="I373" s="19">
        <v>720</v>
      </c>
    </row>
    <row r="374" spans="2:9" ht="30">
      <c r="B374" s="282"/>
      <c r="C374" s="351" t="s">
        <v>778</v>
      </c>
      <c r="D374" s="26" t="s">
        <v>57</v>
      </c>
      <c r="E374" s="5" t="s">
        <v>56</v>
      </c>
      <c r="F374" s="26" t="s">
        <v>517</v>
      </c>
      <c r="G374" s="73">
        <v>6822.33</v>
      </c>
      <c r="H374" s="64">
        <f>G374</f>
        <v>6822.33</v>
      </c>
      <c r="I374" s="19">
        <f>H374</f>
        <v>6822.33</v>
      </c>
    </row>
    <row r="375" spans="2:9" ht="30">
      <c r="B375" s="282"/>
      <c r="C375" s="351" t="s">
        <v>779</v>
      </c>
      <c r="D375" s="26" t="s">
        <v>57</v>
      </c>
      <c r="E375" s="5" t="s">
        <v>58</v>
      </c>
      <c r="F375" s="26" t="s">
        <v>64</v>
      </c>
      <c r="G375" s="73">
        <v>2820</v>
      </c>
      <c r="H375" s="64">
        <f>G375-500</f>
        <v>2320</v>
      </c>
      <c r="I375" s="19">
        <f>H375</f>
        <v>2320</v>
      </c>
    </row>
    <row r="376" spans="2:9" ht="30">
      <c r="B376" s="282"/>
      <c r="C376" s="351" t="s">
        <v>780</v>
      </c>
      <c r="D376" s="26" t="s">
        <v>57</v>
      </c>
      <c r="E376" s="5" t="s">
        <v>59</v>
      </c>
      <c r="F376" s="26" t="s">
        <v>65</v>
      </c>
      <c r="G376" s="73">
        <v>8603</v>
      </c>
      <c r="H376" s="64">
        <f>G376-400-100-1650</f>
        <v>6453</v>
      </c>
      <c r="I376" s="19">
        <f>H376</f>
        <v>6453</v>
      </c>
    </row>
    <row r="377" spans="2:9" ht="60">
      <c r="B377" s="282"/>
      <c r="C377" s="351" t="s">
        <v>781</v>
      </c>
      <c r="D377" s="26" t="s">
        <v>57</v>
      </c>
      <c r="E377" s="5" t="s">
        <v>60</v>
      </c>
      <c r="F377" s="26" t="s">
        <v>66</v>
      </c>
      <c r="G377" s="80">
        <v>13727.6</v>
      </c>
      <c r="H377" s="28">
        <v>0</v>
      </c>
      <c r="I377" s="139">
        <v>0</v>
      </c>
    </row>
    <row r="378" spans="2:9">
      <c r="B378" s="282"/>
      <c r="C378" s="351" t="s">
        <v>782</v>
      </c>
      <c r="D378" s="26" t="s">
        <v>57</v>
      </c>
      <c r="E378" s="5" t="s">
        <v>61</v>
      </c>
      <c r="F378" s="26" t="s">
        <v>67</v>
      </c>
      <c r="G378" s="73">
        <v>2845</v>
      </c>
      <c r="H378" s="73">
        <v>2845</v>
      </c>
      <c r="I378" s="19">
        <v>2845</v>
      </c>
    </row>
    <row r="379" spans="2:9" ht="30">
      <c r="B379" s="282"/>
      <c r="C379" s="351" t="s">
        <v>783</v>
      </c>
      <c r="D379" s="26" t="s">
        <v>57</v>
      </c>
      <c r="E379" s="5" t="s">
        <v>62</v>
      </c>
      <c r="F379" s="26" t="s">
        <v>68</v>
      </c>
      <c r="G379" s="80">
        <v>14263.02</v>
      </c>
      <c r="H379" s="28">
        <v>0</v>
      </c>
      <c r="I379" s="139">
        <v>0</v>
      </c>
    </row>
    <row r="380" spans="2:9">
      <c r="B380" s="282"/>
      <c r="C380" s="351" t="s">
        <v>784</v>
      </c>
      <c r="D380" s="26" t="s">
        <v>57</v>
      </c>
      <c r="E380" s="5" t="s">
        <v>63</v>
      </c>
      <c r="F380" s="26" t="s">
        <v>69</v>
      </c>
      <c r="G380" s="73">
        <v>1323</v>
      </c>
      <c r="H380" s="73">
        <v>1323</v>
      </c>
      <c r="I380" s="19">
        <v>1323</v>
      </c>
    </row>
    <row r="381" spans="2:9" ht="15.75" thickBot="1">
      <c r="B381" s="283"/>
      <c r="C381" s="185"/>
      <c r="D381" s="129"/>
      <c r="E381" s="18"/>
      <c r="F381" s="129"/>
      <c r="G381" s="42"/>
      <c r="H381" s="65"/>
      <c r="I381" s="21"/>
    </row>
    <row r="382" spans="2:9" ht="15.75" thickBot="1">
      <c r="B382" s="260" t="s">
        <v>591</v>
      </c>
      <c r="C382" s="261"/>
      <c r="D382" s="262"/>
      <c r="E382" s="263"/>
      <c r="F382" s="264"/>
      <c r="G382" s="181">
        <f>SUM(G384:G390)</f>
        <v>20885</v>
      </c>
      <c r="H382" s="181">
        <f>SUM(H384:H390)</f>
        <v>7350</v>
      </c>
      <c r="I382" s="181">
        <f>SUM(I384:I390)</f>
        <v>7350</v>
      </c>
    </row>
    <row r="383" spans="2:9">
      <c r="B383" s="275" t="s">
        <v>608</v>
      </c>
      <c r="C383" s="195" t="s">
        <v>595</v>
      </c>
      <c r="D383" s="125" t="s">
        <v>1</v>
      </c>
      <c r="E383" s="17" t="s">
        <v>2</v>
      </c>
      <c r="F383" s="125" t="s">
        <v>3</v>
      </c>
      <c r="G383" s="99" t="s">
        <v>7</v>
      </c>
      <c r="H383" s="99" t="s">
        <v>7</v>
      </c>
      <c r="I383" s="99" t="s">
        <v>7</v>
      </c>
    </row>
    <row r="384" spans="2:9">
      <c r="B384" s="275"/>
      <c r="C384" s="351" t="s">
        <v>785</v>
      </c>
      <c r="D384" s="26" t="s">
        <v>169</v>
      </c>
      <c r="E384" s="5" t="s">
        <v>170</v>
      </c>
      <c r="F384" s="26" t="s">
        <v>171</v>
      </c>
      <c r="G384" s="80">
        <v>6000</v>
      </c>
      <c r="H384" s="28">
        <v>0</v>
      </c>
      <c r="I384" s="139">
        <v>0</v>
      </c>
    </row>
    <row r="385" spans="2:9" ht="75">
      <c r="B385" s="275"/>
      <c r="C385" s="351" t="s">
        <v>786</v>
      </c>
      <c r="D385" s="31" t="s">
        <v>193</v>
      </c>
      <c r="E385" s="4" t="s">
        <v>194</v>
      </c>
      <c r="F385" s="162" t="s">
        <v>520</v>
      </c>
      <c r="G385" s="75">
        <f>2450+185</f>
        <v>2635</v>
      </c>
      <c r="H385" s="28">
        <v>0</v>
      </c>
      <c r="I385" s="139">
        <v>0</v>
      </c>
    </row>
    <row r="386" spans="2:9" ht="75">
      <c r="B386" s="275"/>
      <c r="C386" s="351" t="s">
        <v>787</v>
      </c>
      <c r="D386" s="31" t="s">
        <v>193</v>
      </c>
      <c r="E386" s="4" t="s">
        <v>195</v>
      </c>
      <c r="F386" s="162" t="s">
        <v>520</v>
      </c>
      <c r="G386" s="87">
        <v>2450</v>
      </c>
      <c r="H386" s="87">
        <v>2450</v>
      </c>
      <c r="I386" s="15">
        <v>2450</v>
      </c>
    </row>
    <row r="387" spans="2:9" ht="75">
      <c r="B387" s="275"/>
      <c r="C387" s="351" t="s">
        <v>788</v>
      </c>
      <c r="D387" s="31" t="s">
        <v>193</v>
      </c>
      <c r="E387" s="4" t="s">
        <v>196</v>
      </c>
      <c r="F387" s="162" t="s">
        <v>520</v>
      </c>
      <c r="G387" s="87">
        <v>2450</v>
      </c>
      <c r="H387" s="87">
        <v>2450</v>
      </c>
      <c r="I387" s="15">
        <v>2450</v>
      </c>
    </row>
    <row r="388" spans="2:9" ht="75">
      <c r="B388" s="275"/>
      <c r="C388" s="351" t="s">
        <v>789</v>
      </c>
      <c r="D388" s="31" t="s">
        <v>193</v>
      </c>
      <c r="E388" s="4" t="s">
        <v>197</v>
      </c>
      <c r="F388" s="162" t="s">
        <v>520</v>
      </c>
      <c r="G388" s="87">
        <v>2450</v>
      </c>
      <c r="H388" s="87">
        <v>2450</v>
      </c>
      <c r="I388" s="15">
        <v>2450</v>
      </c>
    </row>
    <row r="389" spans="2:9" ht="75">
      <c r="B389" s="275"/>
      <c r="C389" s="351" t="s">
        <v>790</v>
      </c>
      <c r="D389" s="26" t="s">
        <v>193</v>
      </c>
      <c r="E389" s="5" t="s">
        <v>198</v>
      </c>
      <c r="F389" s="162" t="s">
        <v>520</v>
      </c>
      <c r="G389" s="28">
        <v>2450</v>
      </c>
      <c r="H389" s="28">
        <v>0</v>
      </c>
      <c r="I389" s="139">
        <v>0</v>
      </c>
    </row>
    <row r="390" spans="2:9" ht="75">
      <c r="B390" s="275"/>
      <c r="C390" s="351" t="s">
        <v>791</v>
      </c>
      <c r="D390" s="26" t="s">
        <v>193</v>
      </c>
      <c r="E390" s="5" t="s">
        <v>199</v>
      </c>
      <c r="F390" s="163" t="s">
        <v>520</v>
      </c>
      <c r="G390" s="28">
        <v>2450</v>
      </c>
      <c r="H390" s="28">
        <v>0</v>
      </c>
      <c r="I390" s="139">
        <v>0</v>
      </c>
    </row>
    <row r="391" spans="2:9" ht="15.75" thickBot="1">
      <c r="B391" s="276"/>
      <c r="C391" s="11"/>
      <c r="D391" s="100"/>
      <c r="E391" s="10"/>
      <c r="F391" s="100"/>
      <c r="G391" s="66"/>
      <c r="H391" s="66"/>
      <c r="I391" s="34"/>
    </row>
    <row r="392" spans="2:9" ht="19.5" thickBot="1">
      <c r="B392" s="286" t="s">
        <v>50</v>
      </c>
      <c r="C392" s="287"/>
      <c r="D392" s="115"/>
      <c r="E392" s="6"/>
      <c r="F392" s="115"/>
      <c r="G392" s="24">
        <f>SUM(G394:G400)</f>
        <v>16235.47</v>
      </c>
      <c r="H392" s="24">
        <f t="shared" ref="H392:I392" si="22">SUM(H394:H400)</f>
        <v>12535.47</v>
      </c>
      <c r="I392" s="24">
        <f t="shared" si="22"/>
        <v>12535.47</v>
      </c>
    </row>
    <row r="393" spans="2:9">
      <c r="B393" s="282" t="s">
        <v>608</v>
      </c>
      <c r="C393" s="195" t="s">
        <v>595</v>
      </c>
      <c r="D393" s="122" t="s">
        <v>1</v>
      </c>
      <c r="E393" s="33" t="s">
        <v>2</v>
      </c>
      <c r="F393" s="122" t="s">
        <v>3</v>
      </c>
      <c r="G393" s="32" t="s">
        <v>7</v>
      </c>
      <c r="H393" s="32" t="s">
        <v>7</v>
      </c>
      <c r="I393" s="32" t="s">
        <v>7</v>
      </c>
    </row>
    <row r="394" spans="2:9" ht="30">
      <c r="B394" s="282"/>
      <c r="C394" s="351" t="s">
        <v>792</v>
      </c>
      <c r="D394" s="26" t="s">
        <v>51</v>
      </c>
      <c r="E394" s="5" t="s">
        <v>52</v>
      </c>
      <c r="F394" s="47" t="s">
        <v>53</v>
      </c>
      <c r="G394" s="64">
        <v>560</v>
      </c>
      <c r="H394" s="64">
        <v>560</v>
      </c>
      <c r="I394" s="19">
        <v>560</v>
      </c>
    </row>
    <row r="395" spans="2:9">
      <c r="B395" s="282"/>
      <c r="C395" s="351" t="s">
        <v>793</v>
      </c>
      <c r="D395" s="26" t="s">
        <v>80</v>
      </c>
      <c r="E395" s="5" t="s">
        <v>81</v>
      </c>
      <c r="F395" s="47" t="s">
        <v>545</v>
      </c>
      <c r="G395" s="64">
        <v>11500</v>
      </c>
      <c r="H395" s="64">
        <v>11500</v>
      </c>
      <c r="I395" s="19">
        <v>11500</v>
      </c>
    </row>
    <row r="396" spans="2:9">
      <c r="B396" s="282"/>
      <c r="C396" s="351" t="s">
        <v>794</v>
      </c>
      <c r="D396" s="26" t="s">
        <v>119</v>
      </c>
      <c r="E396" s="5" t="s">
        <v>120</v>
      </c>
      <c r="F396" s="47" t="s">
        <v>121</v>
      </c>
      <c r="G396" s="28">
        <v>1200</v>
      </c>
      <c r="H396" s="28">
        <v>0</v>
      </c>
      <c r="I396" s="139">
        <v>0</v>
      </c>
    </row>
    <row r="397" spans="2:9">
      <c r="B397" s="282"/>
      <c r="C397" s="351" t="s">
        <v>795</v>
      </c>
      <c r="D397" s="26" t="s">
        <v>82</v>
      </c>
      <c r="E397" s="26" t="s">
        <v>83</v>
      </c>
      <c r="F397" s="47" t="s">
        <v>84</v>
      </c>
      <c r="G397" s="97">
        <v>328.07</v>
      </c>
      <c r="H397" s="97">
        <v>328.07</v>
      </c>
      <c r="I397" s="153">
        <v>328.07</v>
      </c>
    </row>
    <row r="398" spans="2:9">
      <c r="B398" s="282"/>
      <c r="C398" s="351" t="s">
        <v>796</v>
      </c>
      <c r="D398" s="26" t="s">
        <v>82</v>
      </c>
      <c r="E398" s="26" t="s">
        <v>85</v>
      </c>
      <c r="F398" s="47" t="s">
        <v>84</v>
      </c>
      <c r="G398" s="97">
        <v>47.34</v>
      </c>
      <c r="H398" s="97">
        <v>47.34</v>
      </c>
      <c r="I398" s="153">
        <v>47.34</v>
      </c>
    </row>
    <row r="399" spans="2:9">
      <c r="B399" s="282"/>
      <c r="C399" s="351" t="s">
        <v>797</v>
      </c>
      <c r="D399" s="26" t="s">
        <v>82</v>
      </c>
      <c r="E399" s="5" t="s">
        <v>86</v>
      </c>
      <c r="F399" s="47" t="s">
        <v>84</v>
      </c>
      <c r="G399" s="88">
        <v>100.06</v>
      </c>
      <c r="H399" s="88">
        <v>100.06</v>
      </c>
      <c r="I399" s="138">
        <v>100.06</v>
      </c>
    </row>
    <row r="400" spans="2:9" ht="15.75" thickBot="1">
      <c r="B400" s="283"/>
      <c r="C400" s="351" t="s">
        <v>798</v>
      </c>
      <c r="D400" s="105" t="s">
        <v>278</v>
      </c>
      <c r="E400" s="9" t="s">
        <v>173</v>
      </c>
      <c r="F400" s="154" t="s">
        <v>174</v>
      </c>
      <c r="G400" s="155">
        <v>2500</v>
      </c>
      <c r="H400" s="156">
        <v>0</v>
      </c>
      <c r="I400" s="157">
        <v>0</v>
      </c>
    </row>
    <row r="401" spans="2:9">
      <c r="B401" s="13"/>
      <c r="C401" s="10"/>
      <c r="D401" s="100"/>
      <c r="E401" s="10"/>
      <c r="F401" s="57"/>
      <c r="G401" s="106"/>
      <c r="H401" s="107"/>
      <c r="I401" s="107"/>
    </row>
    <row r="402" spans="2:9" ht="19.5" thickBot="1">
      <c r="B402" s="319" t="s">
        <v>29</v>
      </c>
      <c r="C402" s="320"/>
      <c r="D402" s="320"/>
      <c r="E402" s="320"/>
      <c r="F402" s="320"/>
      <c r="G402" s="320"/>
      <c r="H402" s="320"/>
      <c r="I402" s="320"/>
    </row>
    <row r="403" spans="2:9" ht="19.5" thickBot="1">
      <c r="B403" s="277" t="s">
        <v>609</v>
      </c>
      <c r="C403" s="278"/>
      <c r="D403" s="279"/>
      <c r="E403" s="280"/>
      <c r="F403" s="281"/>
      <c r="G403" s="205">
        <f>G404+G407+G413+G440+G417+G429+G422+G426</f>
        <v>83970.39</v>
      </c>
      <c r="H403" s="206">
        <f t="shared" ref="H403:I403" si="23">H404+H407+H413+H440+H417+H429+H422+H426</f>
        <v>75405.909999999989</v>
      </c>
      <c r="I403" s="207">
        <f t="shared" si="23"/>
        <v>75405.909999999989</v>
      </c>
    </row>
    <row r="404" spans="2:9" ht="15.75" thickBot="1">
      <c r="B404" s="7" t="s">
        <v>30</v>
      </c>
      <c r="C404" s="183"/>
      <c r="D404" s="113"/>
      <c r="E404" s="2"/>
      <c r="F404" s="113"/>
      <c r="G404" s="51">
        <f>SUM(G406)</f>
        <v>1106.5999999999999</v>
      </c>
      <c r="H404" s="51">
        <f t="shared" ref="H404:I404" si="24">SUM(H406)</f>
        <v>0</v>
      </c>
      <c r="I404" s="51">
        <f t="shared" si="24"/>
        <v>0</v>
      </c>
    </row>
    <row r="405" spans="2:9" s="98" customFormat="1">
      <c r="B405" s="284" t="s">
        <v>610</v>
      </c>
      <c r="C405" s="194" t="s">
        <v>595</v>
      </c>
      <c r="D405" s="117" t="s">
        <v>1</v>
      </c>
      <c r="E405" s="16" t="s">
        <v>2</v>
      </c>
      <c r="F405" s="117" t="s">
        <v>3</v>
      </c>
      <c r="G405" s="99" t="s">
        <v>7</v>
      </c>
      <c r="H405" s="99" t="s">
        <v>7</v>
      </c>
      <c r="I405" s="99" t="s">
        <v>7</v>
      </c>
    </row>
    <row r="406" spans="2:9" ht="30" customHeight="1" thickBot="1">
      <c r="B406" s="285"/>
      <c r="C406" s="351" t="s">
        <v>799</v>
      </c>
      <c r="D406" s="31" t="s">
        <v>31</v>
      </c>
      <c r="E406" s="4" t="s">
        <v>32</v>
      </c>
      <c r="F406" s="31" t="s">
        <v>33</v>
      </c>
      <c r="G406" s="75">
        <v>1106.5999999999999</v>
      </c>
      <c r="H406" s="28">
        <v>0</v>
      </c>
      <c r="I406" s="28">
        <v>0</v>
      </c>
    </row>
    <row r="407" spans="2:9" ht="15.75" thickBot="1">
      <c r="B407" s="7" t="s">
        <v>72</v>
      </c>
      <c r="C407" s="183"/>
      <c r="D407" s="113"/>
      <c r="E407" s="2"/>
      <c r="F407" s="113"/>
      <c r="G407" s="51">
        <f>SUM(G409:G412)</f>
        <v>3624.68</v>
      </c>
      <c r="H407" s="51">
        <f>SUM(H409:H412)</f>
        <v>3624.68</v>
      </c>
      <c r="I407" s="51">
        <f>SUM(I409:I412)</f>
        <v>3624.68</v>
      </c>
    </row>
    <row r="408" spans="2:9">
      <c r="B408" s="265" t="s">
        <v>610</v>
      </c>
      <c r="C408" s="11" t="s">
        <v>595</v>
      </c>
      <c r="D408" s="125" t="s">
        <v>1</v>
      </c>
      <c r="E408" s="17" t="s">
        <v>2</v>
      </c>
      <c r="F408" s="125" t="s">
        <v>3</v>
      </c>
      <c r="G408" s="20" t="s">
        <v>7</v>
      </c>
      <c r="H408" s="20" t="s">
        <v>7</v>
      </c>
      <c r="I408" s="20" t="s">
        <v>7</v>
      </c>
    </row>
    <row r="409" spans="2:9" ht="25.5">
      <c r="B409" s="266"/>
      <c r="C409" s="351" t="s">
        <v>800</v>
      </c>
      <c r="D409" s="26" t="s">
        <v>73</v>
      </c>
      <c r="E409" s="30" t="s">
        <v>74</v>
      </c>
      <c r="F409" s="26" t="s">
        <v>75</v>
      </c>
      <c r="G409" s="73">
        <v>3093</v>
      </c>
      <c r="H409" s="64">
        <f>G409</f>
        <v>3093</v>
      </c>
      <c r="I409" s="64">
        <f>G409</f>
        <v>3093</v>
      </c>
    </row>
    <row r="410" spans="2:9">
      <c r="B410" s="266"/>
      <c r="C410" s="351" t="s">
        <v>801</v>
      </c>
      <c r="D410" s="26" t="s">
        <v>73</v>
      </c>
      <c r="E410" s="30" t="s">
        <v>76</v>
      </c>
      <c r="F410" s="31" t="s">
        <v>78</v>
      </c>
      <c r="G410" s="87">
        <v>109.68</v>
      </c>
      <c r="H410" s="64">
        <f>G410</f>
        <v>109.68</v>
      </c>
      <c r="I410" s="64">
        <f>G410</f>
        <v>109.68</v>
      </c>
    </row>
    <row r="411" spans="2:9">
      <c r="B411" s="266"/>
      <c r="C411" s="351" t="s">
        <v>802</v>
      </c>
      <c r="D411" s="26" t="s">
        <v>73</v>
      </c>
      <c r="E411" s="30" t="s">
        <v>77</v>
      </c>
      <c r="F411" s="31" t="s">
        <v>78</v>
      </c>
      <c r="G411" s="87">
        <v>200</v>
      </c>
      <c r="H411" s="64">
        <f>G411</f>
        <v>200</v>
      </c>
      <c r="I411" s="64">
        <f>G411</f>
        <v>200</v>
      </c>
    </row>
    <row r="412" spans="2:9" ht="15.75" thickBot="1">
      <c r="B412" s="267"/>
      <c r="C412" s="351" t="s">
        <v>803</v>
      </c>
      <c r="D412" s="26" t="s">
        <v>73</v>
      </c>
      <c r="E412" s="30" t="s">
        <v>79</v>
      </c>
      <c r="F412" s="31" t="s">
        <v>78</v>
      </c>
      <c r="G412" s="87">
        <v>222</v>
      </c>
      <c r="H412" s="64">
        <f>G412</f>
        <v>222</v>
      </c>
      <c r="I412" s="64">
        <f>G412</f>
        <v>222</v>
      </c>
    </row>
    <row r="413" spans="2:9" ht="15.75" thickBot="1">
      <c r="B413" s="7" t="s">
        <v>95</v>
      </c>
      <c r="C413" s="184"/>
      <c r="D413" s="115"/>
      <c r="E413" s="6"/>
      <c r="F413" s="115"/>
      <c r="G413" s="182">
        <f>SUM(G415:G416)</f>
        <v>1330</v>
      </c>
      <c r="H413" s="182">
        <f t="shared" ref="H413:I413" si="25">SUM(H415:H416)</f>
        <v>1330</v>
      </c>
      <c r="I413" s="182">
        <f t="shared" si="25"/>
        <v>1330</v>
      </c>
    </row>
    <row r="414" spans="2:9" s="98" customFormat="1" ht="15.75" thickBot="1">
      <c r="B414" s="272" t="s">
        <v>610</v>
      </c>
      <c r="C414" s="200" t="s">
        <v>595</v>
      </c>
      <c r="D414" s="130" t="s">
        <v>1</v>
      </c>
      <c r="E414" s="58" t="s">
        <v>2</v>
      </c>
      <c r="F414" s="134" t="s">
        <v>3</v>
      </c>
      <c r="G414" s="46" t="s">
        <v>7</v>
      </c>
      <c r="H414" s="46" t="s">
        <v>7</v>
      </c>
      <c r="I414" s="46" t="s">
        <v>7</v>
      </c>
    </row>
    <row r="415" spans="2:9">
      <c r="B415" s="273"/>
      <c r="C415" s="351" t="s">
        <v>804</v>
      </c>
      <c r="D415" s="26" t="s">
        <v>96</v>
      </c>
      <c r="E415" s="5" t="s">
        <v>593</v>
      </c>
      <c r="F415" s="26" t="s">
        <v>97</v>
      </c>
      <c r="G415" s="19">
        <v>400</v>
      </c>
      <c r="H415" s="19">
        <v>400</v>
      </c>
      <c r="I415" s="19">
        <v>400</v>
      </c>
    </row>
    <row r="416" spans="2:9" ht="15.75" thickBot="1">
      <c r="B416" s="274"/>
      <c r="C416" s="351" t="s">
        <v>805</v>
      </c>
      <c r="D416" s="26" t="s">
        <v>96</v>
      </c>
      <c r="E416" s="5" t="s">
        <v>593</v>
      </c>
      <c r="F416" s="26" t="s">
        <v>98</v>
      </c>
      <c r="G416" s="19">
        <v>930</v>
      </c>
      <c r="H416" s="19">
        <v>930</v>
      </c>
      <c r="I416" s="19">
        <v>930</v>
      </c>
    </row>
    <row r="417" spans="2:9" ht="15.75" thickBot="1">
      <c r="B417" s="7" t="s">
        <v>141</v>
      </c>
      <c r="C417" s="184"/>
      <c r="D417" s="115"/>
      <c r="E417" s="6"/>
      <c r="F417" s="115"/>
      <c r="G417" s="182">
        <f>SUM(G419:G421)</f>
        <v>7457.88</v>
      </c>
      <c r="H417" s="182">
        <f t="shared" ref="H417:I417" si="26">SUM(H419:H421)</f>
        <v>0</v>
      </c>
      <c r="I417" s="182">
        <f t="shared" si="26"/>
        <v>0</v>
      </c>
    </row>
    <row r="418" spans="2:9" s="98" customFormat="1">
      <c r="B418" s="272" t="s">
        <v>610</v>
      </c>
      <c r="C418" s="11" t="s">
        <v>595</v>
      </c>
      <c r="D418" s="130" t="s">
        <v>1</v>
      </c>
      <c r="E418" s="58" t="s">
        <v>2</v>
      </c>
      <c r="F418" s="134" t="s">
        <v>3</v>
      </c>
      <c r="G418" s="46" t="s">
        <v>7</v>
      </c>
      <c r="H418" s="46" t="s">
        <v>7</v>
      </c>
      <c r="I418" s="46" t="s">
        <v>7</v>
      </c>
    </row>
    <row r="419" spans="2:9">
      <c r="B419" s="273"/>
      <c r="C419" s="351" t="s">
        <v>806</v>
      </c>
      <c r="D419" s="26" t="s">
        <v>142</v>
      </c>
      <c r="E419" s="5" t="s">
        <v>143</v>
      </c>
      <c r="F419" s="26" t="s">
        <v>521</v>
      </c>
      <c r="G419" s="80">
        <v>2037.25</v>
      </c>
      <c r="H419" s="28">
        <v>0</v>
      </c>
      <c r="I419" s="28">
        <v>0</v>
      </c>
    </row>
    <row r="420" spans="2:9">
      <c r="B420" s="273"/>
      <c r="C420" s="351" t="s">
        <v>807</v>
      </c>
      <c r="D420" s="26" t="s">
        <v>142</v>
      </c>
      <c r="E420" s="5" t="s">
        <v>144</v>
      </c>
      <c r="F420" s="26" t="s">
        <v>521</v>
      </c>
      <c r="G420" s="80">
        <v>1655.73</v>
      </c>
      <c r="H420" s="28">
        <v>0</v>
      </c>
      <c r="I420" s="28">
        <v>0</v>
      </c>
    </row>
    <row r="421" spans="2:9" ht="15.75" thickBot="1">
      <c r="B421" s="274"/>
      <c r="C421" s="351" t="s">
        <v>808</v>
      </c>
      <c r="D421" s="26" t="s">
        <v>142</v>
      </c>
      <c r="E421" s="5" t="s">
        <v>145</v>
      </c>
      <c r="F421" s="26" t="s">
        <v>521</v>
      </c>
      <c r="G421" s="80">
        <v>3764.9</v>
      </c>
      <c r="H421" s="28">
        <v>0</v>
      </c>
      <c r="I421" s="28">
        <v>0</v>
      </c>
    </row>
    <row r="422" spans="2:9" ht="15.75" thickBot="1">
      <c r="B422" s="7" t="s">
        <v>510</v>
      </c>
      <c r="C422" s="184"/>
      <c r="D422" s="115"/>
      <c r="E422" s="6"/>
      <c r="F422" s="115"/>
      <c r="G422" s="182">
        <f>SUM(G424:G425)</f>
        <v>21533</v>
      </c>
      <c r="H422" s="182">
        <f t="shared" ref="H422:I422" si="27">SUM(H424:H425)</f>
        <v>21533</v>
      </c>
      <c r="I422" s="182">
        <f t="shared" si="27"/>
        <v>21533</v>
      </c>
    </row>
    <row r="423" spans="2:9" s="98" customFormat="1">
      <c r="B423" s="272" t="s">
        <v>610</v>
      </c>
      <c r="C423" s="11" t="s">
        <v>595</v>
      </c>
      <c r="D423" s="126" t="s">
        <v>1</v>
      </c>
      <c r="E423" s="22" t="s">
        <v>2</v>
      </c>
      <c r="F423" s="126" t="s">
        <v>3</v>
      </c>
      <c r="G423" s="32" t="s">
        <v>7</v>
      </c>
      <c r="H423" s="32" t="s">
        <v>7</v>
      </c>
      <c r="I423" s="32" t="s">
        <v>7</v>
      </c>
    </row>
    <row r="424" spans="2:9">
      <c r="B424" s="273"/>
      <c r="C424" s="5" t="s">
        <v>809</v>
      </c>
      <c r="D424" s="26" t="s">
        <v>511</v>
      </c>
      <c r="E424" s="5" t="s">
        <v>515</v>
      </c>
      <c r="F424" s="26" t="s">
        <v>513</v>
      </c>
      <c r="G424" s="60">
        <v>16567</v>
      </c>
      <c r="H424" s="64">
        <f>G424</f>
        <v>16567</v>
      </c>
      <c r="I424" s="64">
        <f>H424</f>
        <v>16567</v>
      </c>
    </row>
    <row r="425" spans="2:9" ht="15.75" thickBot="1">
      <c r="B425" s="274"/>
      <c r="C425" s="5" t="s">
        <v>810</v>
      </c>
      <c r="D425" s="26" t="s">
        <v>512</v>
      </c>
      <c r="E425" s="5" t="s">
        <v>515</v>
      </c>
      <c r="F425" s="26" t="s">
        <v>514</v>
      </c>
      <c r="G425" s="60">
        <v>4966</v>
      </c>
      <c r="H425" s="64">
        <f>G425</f>
        <v>4966</v>
      </c>
      <c r="I425" s="64">
        <f>H425</f>
        <v>4966</v>
      </c>
    </row>
    <row r="426" spans="2:9" ht="15.75" thickBot="1">
      <c r="B426" s="7" t="s">
        <v>525</v>
      </c>
      <c r="C426" s="184"/>
      <c r="D426" s="115"/>
      <c r="E426" s="6"/>
      <c r="F426" s="115"/>
      <c r="G426" s="182">
        <f>SUM(G428:G428)</f>
        <v>7501.7</v>
      </c>
      <c r="H426" s="182">
        <f t="shared" ref="H426:I426" si="28">SUM(H428:H428)</f>
        <v>7501.7</v>
      </c>
      <c r="I426" s="182">
        <f t="shared" si="28"/>
        <v>7501.7</v>
      </c>
    </row>
    <row r="427" spans="2:9" s="98" customFormat="1">
      <c r="B427" s="270" t="s">
        <v>610</v>
      </c>
      <c r="C427" s="11" t="s">
        <v>595</v>
      </c>
      <c r="D427" s="126" t="s">
        <v>1</v>
      </c>
      <c r="E427" s="22" t="s">
        <v>2</v>
      </c>
      <c r="F427" s="126" t="s">
        <v>3</v>
      </c>
      <c r="G427" s="32" t="s">
        <v>7</v>
      </c>
      <c r="H427" s="32" t="s">
        <v>7</v>
      </c>
      <c r="I427" s="32" t="s">
        <v>7</v>
      </c>
    </row>
    <row r="428" spans="2:9" ht="32.25" customHeight="1" thickBot="1">
      <c r="B428" s="271"/>
      <c r="C428" s="5" t="s">
        <v>811</v>
      </c>
      <c r="D428" s="26" t="s">
        <v>526</v>
      </c>
      <c r="E428" s="5" t="s">
        <v>515</v>
      </c>
      <c r="F428" s="26" t="s">
        <v>592</v>
      </c>
      <c r="G428" s="135">
        <v>7501.7</v>
      </c>
      <c r="H428" s="64">
        <f>G428</f>
        <v>7501.7</v>
      </c>
      <c r="I428" s="64">
        <f>H428</f>
        <v>7501.7</v>
      </c>
    </row>
    <row r="429" spans="2:9" ht="15.75" thickBot="1">
      <c r="B429" s="7" t="s">
        <v>524</v>
      </c>
      <c r="C429" s="184"/>
      <c r="D429" s="115"/>
      <c r="E429" s="6"/>
      <c r="F429" s="115"/>
      <c r="G429" s="182">
        <f>SUM(G431:G439)</f>
        <v>40378.53</v>
      </c>
      <c r="H429" s="182">
        <f t="shared" ref="H429:I429" si="29">SUM(H431:H439)</f>
        <v>40378.53</v>
      </c>
      <c r="I429" s="182">
        <f t="shared" si="29"/>
        <v>40378.53</v>
      </c>
    </row>
    <row r="430" spans="2:9" s="98" customFormat="1">
      <c r="B430" s="265" t="s">
        <v>610</v>
      </c>
      <c r="C430" s="11" t="s">
        <v>595</v>
      </c>
      <c r="D430" s="126" t="s">
        <v>1</v>
      </c>
      <c r="E430" s="22" t="s">
        <v>2</v>
      </c>
      <c r="F430" s="126" t="s">
        <v>3</v>
      </c>
      <c r="G430" s="32" t="s">
        <v>7</v>
      </c>
      <c r="H430" s="32" t="s">
        <v>7</v>
      </c>
      <c r="I430" s="32" t="s">
        <v>7</v>
      </c>
    </row>
    <row r="431" spans="2:9">
      <c r="B431" s="266"/>
      <c r="C431" s="351" t="s">
        <v>812</v>
      </c>
      <c r="D431" s="26" t="s">
        <v>175</v>
      </c>
      <c r="E431" s="5" t="s">
        <v>177</v>
      </c>
      <c r="F431" s="26" t="s">
        <v>540</v>
      </c>
      <c r="G431" s="19">
        <f>259.35+277</f>
        <v>536.35</v>
      </c>
      <c r="H431" s="19">
        <f>259.35+277</f>
        <v>536.35</v>
      </c>
      <c r="I431" s="19">
        <f>259.35+277</f>
        <v>536.35</v>
      </c>
    </row>
    <row r="432" spans="2:9">
      <c r="B432" s="266"/>
      <c r="C432" s="351" t="s">
        <v>813</v>
      </c>
      <c r="D432" s="26" t="s">
        <v>175</v>
      </c>
      <c r="E432" s="5" t="s">
        <v>176</v>
      </c>
      <c r="F432" s="26" t="s">
        <v>185</v>
      </c>
      <c r="G432" s="19">
        <f>1835+267.35</f>
        <v>2102.35</v>
      </c>
      <c r="H432" s="19">
        <f>1835+267.35</f>
        <v>2102.35</v>
      </c>
      <c r="I432" s="19">
        <f>1835+267.35</f>
        <v>2102.35</v>
      </c>
    </row>
    <row r="433" spans="2:9">
      <c r="B433" s="266"/>
      <c r="C433" s="351" t="s">
        <v>814</v>
      </c>
      <c r="D433" s="26" t="s">
        <v>175</v>
      </c>
      <c r="E433" s="5" t="s">
        <v>179</v>
      </c>
      <c r="F433" s="26" t="s">
        <v>186</v>
      </c>
      <c r="G433" s="41">
        <f>272.95+2047.14</f>
        <v>2320.09</v>
      </c>
      <c r="H433" s="41">
        <f>272.95+2047.14</f>
        <v>2320.09</v>
      </c>
      <c r="I433" s="41">
        <f>272.95+2047.14</f>
        <v>2320.09</v>
      </c>
    </row>
    <row r="434" spans="2:9">
      <c r="B434" s="266"/>
      <c r="C434" s="351" t="s">
        <v>815</v>
      </c>
      <c r="D434" s="26" t="s">
        <v>175</v>
      </c>
      <c r="E434" s="5" t="s">
        <v>178</v>
      </c>
      <c r="F434" s="26" t="s">
        <v>187</v>
      </c>
      <c r="G434" s="41">
        <f>330.1+2448.31</f>
        <v>2778.41</v>
      </c>
      <c r="H434" s="41">
        <f>330.1+2448.31</f>
        <v>2778.41</v>
      </c>
      <c r="I434" s="41">
        <f>330.1+2448.31</f>
        <v>2778.41</v>
      </c>
    </row>
    <row r="435" spans="2:9">
      <c r="B435" s="266"/>
      <c r="C435" s="351" t="s">
        <v>816</v>
      </c>
      <c r="D435" s="26" t="s">
        <v>175</v>
      </c>
      <c r="E435" s="5" t="s">
        <v>180</v>
      </c>
      <c r="F435" s="26" t="s">
        <v>188</v>
      </c>
      <c r="G435" s="41">
        <f>375.06+2748.32</f>
        <v>3123.38</v>
      </c>
      <c r="H435" s="41">
        <f>375.06+2748.32</f>
        <v>3123.38</v>
      </c>
      <c r="I435" s="41">
        <f>375.06+2748.32</f>
        <v>3123.38</v>
      </c>
    </row>
    <row r="436" spans="2:9">
      <c r="B436" s="266"/>
      <c r="C436" s="351" t="s">
        <v>817</v>
      </c>
      <c r="D436" s="26" t="s">
        <v>175</v>
      </c>
      <c r="E436" s="5" t="s">
        <v>181</v>
      </c>
      <c r="F436" s="26" t="s">
        <v>189</v>
      </c>
      <c r="G436" s="41">
        <f>801.68+5892.5</f>
        <v>6694.18</v>
      </c>
      <c r="H436" s="41">
        <f>801.68+5892.5</f>
        <v>6694.18</v>
      </c>
      <c r="I436" s="41">
        <f>801.68+5892.5</f>
        <v>6694.18</v>
      </c>
    </row>
    <row r="437" spans="2:9">
      <c r="B437" s="266"/>
      <c r="C437" s="351" t="s">
        <v>818</v>
      </c>
      <c r="D437" s="26" t="s">
        <v>175</v>
      </c>
      <c r="E437" s="5" t="s">
        <v>182</v>
      </c>
      <c r="F437" s="26" t="s">
        <v>191</v>
      </c>
      <c r="G437" s="41">
        <f>895.87+6219.15</f>
        <v>7115.0199999999995</v>
      </c>
      <c r="H437" s="41">
        <f>895.87+6219.15</f>
        <v>7115.0199999999995</v>
      </c>
      <c r="I437" s="41">
        <f>895.87+6219.15</f>
        <v>7115.0199999999995</v>
      </c>
    </row>
    <row r="438" spans="2:9">
      <c r="B438" s="266"/>
      <c r="C438" s="351" t="s">
        <v>819</v>
      </c>
      <c r="D438" s="26" t="s">
        <v>175</v>
      </c>
      <c r="E438" s="5" t="s">
        <v>183</v>
      </c>
      <c r="F438" s="26" t="s">
        <v>192</v>
      </c>
      <c r="G438" s="41">
        <f>935.57+6419.07</f>
        <v>7354.6399999999994</v>
      </c>
      <c r="H438" s="41">
        <f>935.57+6419.07</f>
        <v>7354.6399999999994</v>
      </c>
      <c r="I438" s="41">
        <f>935.57+6419.07</f>
        <v>7354.6399999999994</v>
      </c>
    </row>
    <row r="439" spans="2:9" ht="30.75" thickBot="1">
      <c r="B439" s="267"/>
      <c r="C439" s="351" t="s">
        <v>820</v>
      </c>
      <c r="D439" s="26" t="s">
        <v>175</v>
      </c>
      <c r="E439" s="5" t="s">
        <v>184</v>
      </c>
      <c r="F439" s="26" t="s">
        <v>190</v>
      </c>
      <c r="G439" s="41">
        <f>1030.8+7323.31</f>
        <v>8354.11</v>
      </c>
      <c r="H439" s="41">
        <f>1030.8+7323.31</f>
        <v>8354.11</v>
      </c>
      <c r="I439" s="41">
        <f>1030.8+7323.31</f>
        <v>8354.11</v>
      </c>
    </row>
    <row r="440" spans="2:9" ht="15.75" thickBot="1">
      <c r="B440" s="7" t="s">
        <v>139</v>
      </c>
      <c r="C440" s="183"/>
      <c r="D440" s="113"/>
      <c r="E440" s="2"/>
      <c r="F440" s="113"/>
      <c r="G440" s="51">
        <f>SUM(G442)</f>
        <v>1038</v>
      </c>
      <c r="H440" s="51">
        <f t="shared" ref="H440:I440" si="30">SUM(H442)</f>
        <v>1038</v>
      </c>
      <c r="I440" s="51">
        <f t="shared" si="30"/>
        <v>1038</v>
      </c>
    </row>
    <row r="441" spans="2:9" s="98" customFormat="1">
      <c r="B441" s="268" t="s">
        <v>610</v>
      </c>
      <c r="C441" s="11" t="s">
        <v>595</v>
      </c>
      <c r="D441" s="120" t="s">
        <v>1</v>
      </c>
      <c r="E441" s="16" t="s">
        <v>2</v>
      </c>
      <c r="F441" s="117" t="s">
        <v>3</v>
      </c>
      <c r="G441" s="99" t="s">
        <v>7</v>
      </c>
      <c r="H441" s="99" t="s">
        <v>7</v>
      </c>
      <c r="I441" s="99" t="s">
        <v>7</v>
      </c>
    </row>
    <row r="442" spans="2:9" ht="30.75" thickBot="1">
      <c r="B442" s="269"/>
      <c r="C442" s="351" t="s">
        <v>821</v>
      </c>
      <c r="D442" s="131" t="s">
        <v>140</v>
      </c>
      <c r="E442" s="9" t="s">
        <v>522</v>
      </c>
      <c r="F442" s="105" t="s">
        <v>523</v>
      </c>
      <c r="G442" s="25">
        <v>1038</v>
      </c>
      <c r="H442" s="25">
        <v>1038</v>
      </c>
      <c r="I442" s="25">
        <v>1038</v>
      </c>
    </row>
  </sheetData>
  <mergeCells count="65">
    <mergeCell ref="B30:B34"/>
    <mergeCell ref="B36:B38"/>
    <mergeCell ref="A1:B1"/>
    <mergeCell ref="B402:I402"/>
    <mergeCell ref="B22:I22"/>
    <mergeCell ref="B57:I57"/>
    <mergeCell ref="B9:I9"/>
    <mergeCell ref="A6:E6"/>
    <mergeCell ref="B362:I362"/>
    <mergeCell ref="B128:I128"/>
    <mergeCell ref="A2:I5"/>
    <mergeCell ref="C23:F23"/>
    <mergeCell ref="C10:F10"/>
    <mergeCell ref="C14:F14"/>
    <mergeCell ref="C17:F17"/>
    <mergeCell ref="B12:B20"/>
    <mergeCell ref="B81:B100"/>
    <mergeCell ref="B102:B109"/>
    <mergeCell ref="B112:B124"/>
    <mergeCell ref="B129:C129"/>
    <mergeCell ref="B287:B301"/>
    <mergeCell ref="B260:B285"/>
    <mergeCell ref="B131:B258"/>
    <mergeCell ref="C259:F259"/>
    <mergeCell ref="D129:F129"/>
    <mergeCell ref="C101:F101"/>
    <mergeCell ref="B383:B391"/>
    <mergeCell ref="B403:C403"/>
    <mergeCell ref="D403:F403"/>
    <mergeCell ref="B393:B400"/>
    <mergeCell ref="B405:B406"/>
    <mergeCell ref="B392:C392"/>
    <mergeCell ref="B408:B412"/>
    <mergeCell ref="B441:B442"/>
    <mergeCell ref="B430:B439"/>
    <mergeCell ref="B427:B428"/>
    <mergeCell ref="B423:B425"/>
    <mergeCell ref="B418:B421"/>
    <mergeCell ref="B414:B416"/>
    <mergeCell ref="B382:C382"/>
    <mergeCell ref="D382:F382"/>
    <mergeCell ref="C331:F331"/>
    <mergeCell ref="C302:F302"/>
    <mergeCell ref="C286:F286"/>
    <mergeCell ref="B303:B330"/>
    <mergeCell ref="B332:B360"/>
    <mergeCell ref="B363:C363"/>
    <mergeCell ref="D363:F363"/>
    <mergeCell ref="B365:B381"/>
    <mergeCell ref="E7:F7"/>
    <mergeCell ref="C80:F80"/>
    <mergeCell ref="C74:F74"/>
    <mergeCell ref="D63:F63"/>
    <mergeCell ref="C52:F52"/>
    <mergeCell ref="C35:F35"/>
    <mergeCell ref="C39:F39"/>
    <mergeCell ref="D58:F58"/>
    <mergeCell ref="B63:C63"/>
    <mergeCell ref="B64:B73"/>
    <mergeCell ref="B60:B62"/>
    <mergeCell ref="B75:B79"/>
    <mergeCell ref="B25:B28"/>
    <mergeCell ref="B40:B50"/>
    <mergeCell ref="B53:B55"/>
    <mergeCell ref="B58:C58"/>
  </mergeCells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RENDICONTAZIONE</vt:lpstr>
    </vt:vector>
  </TitlesOfParts>
  <Company>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</dc:creator>
  <cp:lastModifiedBy>marta</cp:lastModifiedBy>
  <cp:lastPrinted>2016-01-29T19:14:30Z</cp:lastPrinted>
  <dcterms:created xsi:type="dcterms:W3CDTF">2016-01-23T11:16:52Z</dcterms:created>
  <dcterms:modified xsi:type="dcterms:W3CDTF">2016-01-29T20:49:47Z</dcterms:modified>
</cp:coreProperties>
</file>